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kadyrova\Бюджет 2023\Проект 2024\310\2023-06-21 Готовый комплект 310\"/>
    </mc:Choice>
  </mc:AlternateContent>
  <bookViews>
    <workbookView xWindow="0" yWindow="0" windowWidth="28800" windowHeight="12600" activeTab="1"/>
  </bookViews>
  <sheets>
    <sheet name="2024" sheetId="1" r:id="rId1"/>
    <sheet name="Расчет столовой"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0" i="2" l="1"/>
  <c r="E60" i="2"/>
  <c r="H60" i="2" s="1"/>
  <c r="D60" i="2"/>
  <c r="G59" i="2"/>
  <c r="E59" i="2"/>
  <c r="H59" i="2" s="1"/>
  <c r="D58" i="2"/>
  <c r="E58" i="2" s="1"/>
  <c r="G57" i="2"/>
  <c r="E57" i="2"/>
  <c r="H57" i="2" s="1"/>
  <c r="H56" i="2"/>
  <c r="G56" i="2"/>
  <c r="E56" i="2"/>
  <c r="G55" i="2"/>
  <c r="H55" i="2" s="1"/>
  <c r="E55" i="2"/>
  <c r="G54" i="2"/>
  <c r="E54" i="2"/>
  <c r="H54" i="2" s="1"/>
  <c r="D53" i="2"/>
  <c r="E53" i="2" s="1"/>
  <c r="D52" i="2"/>
  <c r="E52" i="2" s="1"/>
  <c r="G51" i="2"/>
  <c r="E51" i="2"/>
  <c r="H51" i="2" s="1"/>
  <c r="H50" i="2"/>
  <c r="G50" i="2"/>
  <c r="E50" i="2"/>
  <c r="G49" i="2"/>
  <c r="H49" i="2" s="1"/>
  <c r="E49" i="2"/>
  <c r="G48" i="2"/>
  <c r="E48" i="2"/>
  <c r="H48" i="2" s="1"/>
  <c r="D48" i="2"/>
  <c r="G47" i="2"/>
  <c r="E47" i="2"/>
  <c r="H47" i="2" s="1"/>
  <c r="G46" i="2"/>
  <c r="E46" i="2"/>
  <c r="H46" i="2" s="1"/>
  <c r="D45" i="2"/>
  <c r="G45" i="2" s="1"/>
  <c r="E44" i="2"/>
  <c r="D44" i="2"/>
  <c r="G44" i="2" s="1"/>
  <c r="H44" i="2" s="1"/>
  <c r="H43" i="2"/>
  <c r="G43" i="2"/>
  <c r="E43" i="2"/>
  <c r="G42" i="2"/>
  <c r="D42" i="2"/>
  <c r="E42" i="2" s="1"/>
  <c r="H42" i="2" s="1"/>
  <c r="G41" i="2"/>
  <c r="H41" i="2" s="1"/>
  <c r="E41" i="2"/>
  <c r="G40" i="2"/>
  <c r="E40" i="2"/>
  <c r="H40" i="2" s="1"/>
  <c r="G39" i="2"/>
  <c r="E39" i="2"/>
  <c r="H39" i="2" s="1"/>
  <c r="H38" i="2"/>
  <c r="G38" i="2"/>
  <c r="E38" i="2"/>
  <c r="G37" i="2"/>
  <c r="H37" i="2" s="1"/>
  <c r="E37" i="2"/>
  <c r="G36" i="2"/>
  <c r="E36" i="2"/>
  <c r="H36" i="2" s="1"/>
  <c r="D35" i="2"/>
  <c r="E35" i="2" s="1"/>
  <c r="D34" i="2"/>
  <c r="E34" i="2" s="1"/>
  <c r="D33" i="2"/>
  <c r="E33" i="2" s="1"/>
  <c r="D32" i="2"/>
  <c r="E32" i="2" s="1"/>
  <c r="D31" i="2"/>
  <c r="E31" i="2" s="1"/>
  <c r="G30" i="2"/>
  <c r="E30" i="2"/>
  <c r="H30" i="2" s="1"/>
  <c r="H29" i="2"/>
  <c r="G29" i="2"/>
  <c r="E29" i="2"/>
  <c r="G28" i="2"/>
  <c r="D28" i="2"/>
  <c r="E28" i="2" s="1"/>
  <c r="H28" i="2" s="1"/>
  <c r="G27" i="2"/>
  <c r="D27" i="2"/>
  <c r="E27" i="2" s="1"/>
  <c r="H27" i="2" s="1"/>
  <c r="G26" i="2"/>
  <c r="H26" i="2" s="1"/>
  <c r="E26" i="2"/>
  <c r="G25" i="2"/>
  <c r="E25" i="2"/>
  <c r="H25" i="2" s="1"/>
  <c r="G24" i="2"/>
  <c r="E24" i="2"/>
  <c r="H24" i="2" s="1"/>
  <c r="H23" i="2"/>
  <c r="G23" i="2"/>
  <c r="E23" i="2"/>
  <c r="G22" i="2"/>
  <c r="H22" i="2" s="1"/>
  <c r="E22" i="2"/>
  <c r="G21" i="2"/>
  <c r="E21" i="2"/>
  <c r="H21" i="2" s="1"/>
  <c r="G20" i="2"/>
  <c r="E20" i="2"/>
  <c r="H20" i="2" s="1"/>
  <c r="H19" i="2"/>
  <c r="G19" i="2"/>
  <c r="E19" i="2"/>
  <c r="G18" i="2"/>
  <c r="D18" i="2"/>
  <c r="E18" i="2" s="1"/>
  <c r="H18" i="2" s="1"/>
  <c r="G17" i="2"/>
  <c r="H17" i="2" s="1"/>
  <c r="E17" i="2"/>
  <c r="G16" i="2"/>
  <c r="E16" i="2"/>
  <c r="H16" i="2" s="1"/>
  <c r="D16" i="2"/>
  <c r="G15" i="2"/>
  <c r="E15" i="2"/>
  <c r="H15" i="2" s="1"/>
  <c r="G14" i="2"/>
  <c r="E14" i="2"/>
  <c r="H14" i="2" s="1"/>
  <c r="H13" i="2"/>
  <c r="G13" i="2"/>
  <c r="E13" i="2"/>
  <c r="G12" i="2"/>
  <c r="H12" i="2" s="1"/>
  <c r="E12" i="2"/>
  <c r="G11" i="2"/>
  <c r="E11" i="2"/>
  <c r="H11" i="2" s="1"/>
  <c r="G10" i="2"/>
  <c r="E10" i="2"/>
  <c r="H10" i="2" s="1"/>
  <c r="H9" i="2"/>
  <c r="G9" i="2"/>
  <c r="E9" i="2"/>
  <c r="G8" i="2"/>
  <c r="H8" i="2" s="1"/>
  <c r="E8" i="2"/>
  <c r="G7" i="2"/>
  <c r="E7" i="2"/>
  <c r="H7" i="2" s="1"/>
  <c r="D6" i="2"/>
  <c r="E6" i="2" s="1"/>
  <c r="K97" i="1"/>
  <c r="I97" i="1"/>
  <c r="J97" i="1" s="1"/>
  <c r="H97" i="1"/>
  <c r="K96" i="1"/>
  <c r="I96" i="1"/>
  <c r="J96" i="1" s="1"/>
  <c r="H96" i="1"/>
  <c r="K95" i="1"/>
  <c r="I95" i="1"/>
  <c r="J95" i="1" s="1"/>
  <c r="H95" i="1"/>
  <c r="K94" i="1"/>
  <c r="I94" i="1"/>
  <c r="J94" i="1" s="1"/>
  <c r="H94" i="1"/>
  <c r="K93" i="1"/>
  <c r="I93" i="1"/>
  <c r="J93" i="1" s="1"/>
  <c r="H93" i="1"/>
  <c r="K92" i="1"/>
  <c r="I92" i="1"/>
  <c r="J92" i="1" s="1"/>
  <c r="H92" i="1"/>
  <c r="K91" i="1"/>
  <c r="I91" i="1"/>
  <c r="J91" i="1" s="1"/>
  <c r="H91" i="1"/>
  <c r="K90" i="1"/>
  <c r="I90" i="1"/>
  <c r="J90" i="1" s="1"/>
  <c r="H90" i="1"/>
  <c r="K89" i="1"/>
  <c r="I89" i="1"/>
  <c r="J89" i="1" s="1"/>
  <c r="H89" i="1"/>
  <c r="K88" i="1"/>
  <c r="I88" i="1"/>
  <c r="J88" i="1" s="1"/>
  <c r="H88" i="1"/>
  <c r="K87" i="1"/>
  <c r="I87" i="1"/>
  <c r="J87" i="1" s="1"/>
  <c r="H87" i="1"/>
  <c r="K86" i="1"/>
  <c r="I86" i="1"/>
  <c r="J86" i="1" s="1"/>
  <c r="H86" i="1"/>
  <c r="K85" i="1"/>
  <c r="I85" i="1"/>
  <c r="J85" i="1" s="1"/>
  <c r="H85" i="1"/>
  <c r="K84" i="1"/>
  <c r="I84" i="1"/>
  <c r="J84" i="1" s="1"/>
  <c r="H84" i="1"/>
  <c r="K83" i="1"/>
  <c r="I83" i="1"/>
  <c r="J83" i="1" s="1"/>
  <c r="H83" i="1"/>
  <c r="K82" i="1"/>
  <c r="I82" i="1"/>
  <c r="J82" i="1" s="1"/>
  <c r="H82" i="1"/>
  <c r="K81" i="1"/>
  <c r="I81" i="1"/>
  <c r="J81" i="1" s="1"/>
  <c r="H81" i="1"/>
  <c r="K80" i="1"/>
  <c r="I80" i="1"/>
  <c r="J80" i="1" s="1"/>
  <c r="H80" i="1"/>
  <c r="K79" i="1"/>
  <c r="I79" i="1"/>
  <c r="J79" i="1" s="1"/>
  <c r="H79" i="1"/>
  <c r="K78" i="1"/>
  <c r="I78" i="1"/>
  <c r="J78" i="1" s="1"/>
  <c r="H78" i="1"/>
  <c r="K77" i="1"/>
  <c r="I77" i="1"/>
  <c r="J77" i="1" s="1"/>
  <c r="H77" i="1"/>
  <c r="K76" i="1"/>
  <c r="I76" i="1"/>
  <c r="J76" i="1" s="1"/>
  <c r="H76" i="1"/>
  <c r="K75" i="1"/>
  <c r="I75" i="1"/>
  <c r="J75" i="1" s="1"/>
  <c r="H75" i="1"/>
  <c r="K74" i="1"/>
  <c r="I74" i="1"/>
  <c r="J74" i="1" s="1"/>
  <c r="H74" i="1"/>
  <c r="K73" i="1"/>
  <c r="I73" i="1"/>
  <c r="J73" i="1" s="1"/>
  <c r="H73" i="1"/>
  <c r="K72" i="1"/>
  <c r="I72" i="1"/>
  <c r="J72" i="1" s="1"/>
  <c r="H72" i="1"/>
  <c r="K71" i="1"/>
  <c r="I71" i="1"/>
  <c r="J71" i="1" s="1"/>
  <c r="H71" i="1"/>
  <c r="K70" i="1"/>
  <c r="I70" i="1"/>
  <c r="J70" i="1" s="1"/>
  <c r="H70" i="1"/>
  <c r="K69" i="1"/>
  <c r="I69" i="1"/>
  <c r="J69" i="1" s="1"/>
  <c r="H69" i="1"/>
  <c r="K68" i="1"/>
  <c r="I68" i="1"/>
  <c r="J68" i="1" s="1"/>
  <c r="H68" i="1"/>
  <c r="K67" i="1"/>
  <c r="I67" i="1"/>
  <c r="J67" i="1" s="1"/>
  <c r="H67" i="1"/>
  <c r="K66" i="1"/>
  <c r="I66" i="1"/>
  <c r="J66" i="1" s="1"/>
  <c r="H66" i="1"/>
  <c r="K65" i="1"/>
  <c r="I65" i="1"/>
  <c r="J65" i="1" s="1"/>
  <c r="H65" i="1"/>
  <c r="K64" i="1"/>
  <c r="I64" i="1"/>
  <c r="J64" i="1" s="1"/>
  <c r="H64" i="1"/>
  <c r="K63" i="1"/>
  <c r="I63" i="1"/>
  <c r="J63" i="1" s="1"/>
  <c r="H63" i="1"/>
  <c r="K62" i="1"/>
  <c r="I62" i="1"/>
  <c r="J62" i="1" s="1"/>
  <c r="H62" i="1"/>
  <c r="K61" i="1"/>
  <c r="I61" i="1"/>
  <c r="J61" i="1" s="1"/>
  <c r="H61" i="1"/>
  <c r="K60" i="1"/>
  <c r="I60" i="1"/>
  <c r="J60" i="1" s="1"/>
  <c r="H60" i="1"/>
  <c r="K59" i="1"/>
  <c r="I59" i="1"/>
  <c r="J59" i="1" s="1"/>
  <c r="H59" i="1"/>
  <c r="K58" i="1"/>
  <c r="I58" i="1"/>
  <c r="J58" i="1" s="1"/>
  <c r="H58" i="1"/>
  <c r="K57" i="1"/>
  <c r="I57" i="1"/>
  <c r="J57" i="1" s="1"/>
  <c r="H57" i="1"/>
  <c r="K56" i="1"/>
  <c r="I56" i="1"/>
  <c r="J56" i="1" s="1"/>
  <c r="H56" i="1"/>
  <c r="K55" i="1"/>
  <c r="I55" i="1"/>
  <c r="J55" i="1" s="1"/>
  <c r="H55" i="1"/>
  <c r="K54" i="1"/>
  <c r="I54" i="1"/>
  <c r="J54" i="1" s="1"/>
  <c r="H54" i="1"/>
  <c r="K53" i="1"/>
  <c r="I53" i="1"/>
  <c r="J53" i="1" s="1"/>
  <c r="H53" i="1"/>
  <c r="K52" i="1"/>
  <c r="I52" i="1"/>
  <c r="J52" i="1" s="1"/>
  <c r="H52" i="1"/>
  <c r="K51" i="1"/>
  <c r="I51" i="1"/>
  <c r="J51" i="1" s="1"/>
  <c r="H51" i="1"/>
  <c r="K50" i="1"/>
  <c r="I50" i="1"/>
  <c r="J50" i="1" s="1"/>
  <c r="H50" i="1"/>
  <c r="K49" i="1"/>
  <c r="I49" i="1"/>
  <c r="J49" i="1" s="1"/>
  <c r="H49" i="1"/>
  <c r="K48" i="1"/>
  <c r="I48" i="1"/>
  <c r="J48" i="1" s="1"/>
  <c r="H48" i="1"/>
  <c r="K47" i="1"/>
  <c r="I47" i="1"/>
  <c r="J47" i="1" s="1"/>
  <c r="H47" i="1"/>
  <c r="K46" i="1"/>
  <c r="I46" i="1"/>
  <c r="J46" i="1" s="1"/>
  <c r="H46" i="1"/>
  <c r="K45" i="1"/>
  <c r="I45" i="1"/>
  <c r="J45" i="1" s="1"/>
  <c r="H45" i="1"/>
  <c r="K44" i="1"/>
  <c r="I44" i="1"/>
  <c r="J44" i="1" s="1"/>
  <c r="H44" i="1"/>
  <c r="K43" i="1"/>
  <c r="I43" i="1"/>
  <c r="J43" i="1" s="1"/>
  <c r="H43" i="1"/>
  <c r="I42" i="1"/>
  <c r="J42" i="1" s="1"/>
  <c r="H42" i="1"/>
  <c r="K42" i="1" s="1"/>
  <c r="L42" i="1" s="1"/>
  <c r="I41" i="1"/>
  <c r="J41" i="1" s="1"/>
  <c r="H41" i="1"/>
  <c r="K41" i="1" s="1"/>
  <c r="I40" i="1"/>
  <c r="J40" i="1" s="1"/>
  <c r="H40" i="1"/>
  <c r="K40" i="1" s="1"/>
  <c r="K39" i="1"/>
  <c r="J39" i="1"/>
  <c r="I39" i="1"/>
  <c r="H39" i="1"/>
  <c r="K38" i="1"/>
  <c r="J38" i="1"/>
  <c r="I38" i="1"/>
  <c r="H38" i="1"/>
  <c r="K37" i="1"/>
  <c r="J37" i="1"/>
  <c r="I37" i="1"/>
  <c r="H37" i="1"/>
  <c r="K36" i="1"/>
  <c r="J36" i="1"/>
  <c r="I36" i="1"/>
  <c r="H36" i="1"/>
  <c r="K35" i="1"/>
  <c r="J35" i="1"/>
  <c r="I35" i="1"/>
  <c r="H35" i="1"/>
  <c r="K34" i="1"/>
  <c r="J34" i="1"/>
  <c r="I34" i="1"/>
  <c r="H34" i="1"/>
  <c r="K33" i="1"/>
  <c r="J33" i="1"/>
  <c r="I33" i="1"/>
  <c r="H33" i="1"/>
  <c r="K32" i="1"/>
  <c r="J32" i="1"/>
  <c r="I32" i="1"/>
  <c r="H32" i="1"/>
  <c r="K31" i="1"/>
  <c r="J31" i="1"/>
  <c r="I31" i="1"/>
  <c r="H31" i="1"/>
  <c r="K30" i="1"/>
  <c r="J30" i="1"/>
  <c r="I30" i="1"/>
  <c r="H30" i="1"/>
  <c r="L29" i="1"/>
  <c r="I29" i="1"/>
  <c r="H29" i="1"/>
  <c r="K29" i="1" s="1"/>
  <c r="I28" i="1"/>
  <c r="H28" i="1"/>
  <c r="K28" i="1" s="1"/>
  <c r="I27" i="1"/>
  <c r="H27" i="1"/>
  <c r="K27" i="1" s="1"/>
  <c r="I26" i="1"/>
  <c r="H26" i="1"/>
  <c r="K26" i="1" s="1"/>
  <c r="I25" i="1"/>
  <c r="H25" i="1"/>
  <c r="K25" i="1" s="1"/>
  <c r="K24" i="1"/>
  <c r="I24" i="1"/>
  <c r="J24" i="1" s="1"/>
  <c r="H24" i="1"/>
  <c r="I23" i="1"/>
  <c r="H23" i="1"/>
  <c r="K23" i="1" s="1"/>
  <c r="I22" i="1"/>
  <c r="H22" i="1"/>
  <c r="K22" i="1" s="1"/>
  <c r="K21" i="1"/>
  <c r="I21" i="1"/>
  <c r="H21" i="1"/>
  <c r="K20" i="1"/>
  <c r="I20" i="1"/>
  <c r="J20" i="1" s="1"/>
  <c r="H20" i="1"/>
  <c r="I19" i="1"/>
  <c r="H19" i="1"/>
  <c r="K19" i="1" s="1"/>
  <c r="I18" i="1"/>
  <c r="H18" i="1"/>
  <c r="K18" i="1" s="1"/>
  <c r="K17" i="1"/>
  <c r="I17" i="1"/>
  <c r="H17" i="1"/>
  <c r="K16" i="1"/>
  <c r="I16" i="1"/>
  <c r="J16" i="1" s="1"/>
  <c r="H16" i="1"/>
  <c r="I15" i="1"/>
  <c r="H15" i="1"/>
  <c r="K15" i="1" s="1"/>
  <c r="I14" i="1"/>
  <c r="H14" i="1"/>
  <c r="K14" i="1" s="1"/>
  <c r="K13" i="1"/>
  <c r="I13" i="1"/>
  <c r="H13" i="1"/>
  <c r="K12" i="1"/>
  <c r="I12" i="1"/>
  <c r="J12" i="1" s="1"/>
  <c r="H12" i="1"/>
  <c r="I11" i="1"/>
  <c r="H11" i="1"/>
  <c r="K11" i="1" s="1"/>
  <c r="I10" i="1"/>
  <c r="H10" i="1"/>
  <c r="K10" i="1" s="1"/>
  <c r="K9" i="1"/>
  <c r="I9" i="1"/>
  <c r="H9" i="1"/>
  <c r="K8" i="1"/>
  <c r="I8" i="1"/>
  <c r="J8" i="1" s="1"/>
  <c r="H8" i="1"/>
  <c r="I7" i="1"/>
  <c r="H7" i="1"/>
  <c r="K7" i="1" s="1"/>
  <c r="I6" i="1"/>
  <c r="H6" i="1"/>
  <c r="K6" i="1" s="1"/>
  <c r="K98" i="1" s="1"/>
  <c r="H52" i="2" l="1"/>
  <c r="E61" i="2"/>
  <c r="H32" i="2"/>
  <c r="H33" i="2"/>
  <c r="G6" i="2"/>
  <c r="G31" i="2"/>
  <c r="H31" i="2" s="1"/>
  <c r="G32" i="2"/>
  <c r="G33" i="2"/>
  <c r="G34" i="2"/>
  <c r="H34" i="2" s="1"/>
  <c r="G35" i="2"/>
  <c r="H35" i="2" s="1"/>
  <c r="E45" i="2"/>
  <c r="H45" i="2" s="1"/>
  <c r="G52" i="2"/>
  <c r="G53" i="2"/>
  <c r="H53" i="2" s="1"/>
  <c r="G58" i="2"/>
  <c r="H58" i="2" s="1"/>
  <c r="J11" i="1"/>
  <c r="J15" i="1"/>
  <c r="J19" i="1"/>
  <c r="J28" i="1"/>
  <c r="L39" i="1"/>
  <c r="N29" i="1" s="1"/>
  <c r="J6" i="1"/>
  <c r="J14" i="1"/>
  <c r="J18" i="1"/>
  <c r="J22" i="1"/>
  <c r="J7" i="1"/>
  <c r="J23" i="1"/>
  <c r="J26" i="1"/>
  <c r="J10" i="1"/>
  <c r="J9" i="1"/>
  <c r="J13" i="1"/>
  <c r="J17" i="1"/>
  <c r="J21" i="1"/>
  <c r="J25" i="1"/>
  <c r="J27" i="1"/>
  <c r="J29" i="1"/>
  <c r="G61" i="2" l="1"/>
  <c r="H6" i="2"/>
  <c r="H61" i="2" s="1"/>
</calcChain>
</file>

<file path=xl/sharedStrings.xml><?xml version="1.0" encoding="utf-8"?>
<sst xmlns="http://schemas.openxmlformats.org/spreadsheetml/2006/main" count="648" uniqueCount="244">
  <si>
    <r>
      <t xml:space="preserve">Сводный расчёт НМЦК на закупку по ст.310 в 2024г
</t>
    </r>
    <r>
      <rPr>
        <b/>
        <i/>
        <sz val="10"/>
        <color theme="1"/>
        <rFont val="Times New Roman"/>
        <family val="1"/>
        <charset val="204"/>
      </rPr>
      <t>Наименование учреждения</t>
    </r>
  </si>
  <si>
    <t>руб.</t>
  </si>
  <si>
    <t>№</t>
  </si>
  <si>
    <t>Наименование товара</t>
  </si>
  <si>
    <t>Ед. изм.</t>
  </si>
  <si>
    <t>Кол-во</t>
  </si>
  <si>
    <t>Цена за единицу - данные общедоступной ценовой информации</t>
  </si>
  <si>
    <t>Однородность совокупности значений выявленных цен, используемых в расчёте НМЦК</t>
  </si>
  <si>
    <t>НМЦК</t>
  </si>
  <si>
    <t>КП № 1</t>
  </si>
  <si>
    <t>КП № 2</t>
  </si>
  <si>
    <t>КП № 3</t>
  </si>
  <si>
    <t>Средняя арифметическая цена за единицу</t>
  </si>
  <si>
    <t>Среднее квадратичное отклонение</t>
  </si>
  <si>
    <t>коэффициент вариации (не более 33%)</t>
  </si>
  <si>
    <t>Книги печатные: Васильев А зори здесь тихие</t>
  </si>
  <si>
    <t>шт.</t>
  </si>
  <si>
    <t>Книги печатные: Островский А.Н., Добролюбов Н.А., Григорьев А. Гроза</t>
  </si>
  <si>
    <t>Книги печатные: Пушкин А.С. Евгений Онегин</t>
  </si>
  <si>
    <t>Книги печатные: Пушкин А.С. Капитанская дочка</t>
  </si>
  <si>
    <t>Книги печатные: Пушкин А.С. Медный всадник. Поэмы. Стихотворения</t>
  </si>
  <si>
    <t>Книги печатные: Горький М. На дне</t>
  </si>
  <si>
    <t>Книги печатные: Бабель И. Одесские рассказы</t>
  </si>
  <si>
    <t>Книги печатные: Чехов А.П. Рассказы</t>
  </si>
  <si>
    <t>Книги печатные: Ахматова А.А. Реквием. Стихотворения и поэмы</t>
  </si>
  <si>
    <t>Книги печатные: Ахматова А.А., Пастернак Б.Л., Гумилев Н.С. Русские поэты серебряного века</t>
  </si>
  <si>
    <t>Книги печатные: Ахматова А.А., Цветаева М.И., Маяковский В.В., Блок А.А. Серебряный век</t>
  </si>
  <si>
    <t>Книги печатные: Солженицын А. Солженицын. Матренин двор</t>
  </si>
  <si>
    <t>Книги печатные: Чехов А.П. Чайка. Три сестры. Дядя Ваня. Вишневый сад</t>
  </si>
  <si>
    <t>Учебная литература печатная: Анюшенкова О. Английский язык для машиностроительных специальностей : учебник для среднего профессионального образования / Анюшенкова О., Н.  (Изд-во «КноРус»)</t>
  </si>
  <si>
    <t>Учебная литература печатная: Мельничук М. Английский язык для специальности "Право и организация социального обеспечения : учебник среднего профессионального образования / Мельничук М., В., Алисевич М., В., Цветкова А. В.  (Изд-во «КноРус»)</t>
  </si>
  <si>
    <t>Учебная литература печатная: Горшенева И. Английский в правоохранительной деятельности = English in Law Enforcement : учебник / Горшенева И. А., Зайцева С. Е. (Изд-во «КноРус»)</t>
  </si>
  <si>
    <t>Учебная литература печатная: Веселовская Н. Г. Английский язык для специальности «Землеустройство». English for Specialization «Land use Planning» / Н. Г. Веселовская. — Санкт-Петербург : (Изд-во «Лань»)</t>
  </si>
  <si>
    <t>Учебная литература печатная: Лукаш, А. А. Основы конструирования изделий из древесины. Проектирование и конструирование мебели / А. А. Лукаш, О. Н. Чернышев (Изд-во «Лань»)</t>
  </si>
  <si>
    <t>Учебная литература печатная: Филимонова С. Физическая культура и спорт : учебник / Филимонова С., И., под общ., ред., Андрющенко Л., Б., под общ., ред., Аксенов М., О., Жуков О., Ф., Столяр К., Э., Глазкова Г., Б., Аверясова Ю., О., Алмазова Ю., Б., Ким Л., Г., Пуховская М. Н. Казакова В. М. (Изд-во «КноРус»)</t>
  </si>
  <si>
    <t>Учебная литература печатная: Рубанович В. Б.  Основы врачебного контроля при занятиях физической культурой : учебное пособие для среднего профессионального образования / В. Б. Рубанович (Издательство Юрайт)</t>
  </si>
  <si>
    <t>Наручники</t>
  </si>
  <si>
    <t>Гидравлическая гильотина</t>
  </si>
  <si>
    <t>Воскоплав для депиляции</t>
  </si>
  <si>
    <t>Комплект оборудования для столовой: Устройство душирующее с краном (к мойке)</t>
  </si>
  <si>
    <t>Комплект оборудования для столовой: Рукомойник настенный</t>
  </si>
  <si>
    <t>Комплект оборудования для столовой: Подставка под пароконвектомат</t>
  </si>
  <si>
    <t>Комплект оборудования для столовой: Стол предмоечный с душирующим устройством</t>
  </si>
  <si>
    <t>Комплект оборудования для столовой: Стол для чистой посуды</t>
  </si>
  <si>
    <t>Комплект оборудования для столовой: Тележка для сбора посуды</t>
  </si>
  <si>
    <t>Комплект оборудования для столовой: Платформенная тележка</t>
  </si>
  <si>
    <t>Комплект оборудования для столовой: Ленточный транспортер</t>
  </si>
  <si>
    <t>Комплект оборудования для столовой: Тележка-шпилька для подносов</t>
  </si>
  <si>
    <t>Комплект оборудования для столовой: Тележка-шпилька для противней</t>
  </si>
  <si>
    <t>Комплект холодильного оборудования: Камера холодильная сборная</t>
  </si>
  <si>
    <t>Комплект холодильного оборудования: Прилавок холодильный высокотемпературный</t>
  </si>
  <si>
    <t xml:space="preserve">Комплект холодильного оборудования: Прилавок холодильный высокотемпературный </t>
  </si>
  <si>
    <t xml:space="preserve">Комплект электрического оборудования для столовой: Тоннельная посудомоечная машина </t>
  </si>
  <si>
    <t>Комплект электрического оборудования для столовой: Машина котломоечная</t>
  </si>
  <si>
    <t>Комплект электрического оборудования для столовой: Облучатель бактерицидный настенный</t>
  </si>
  <si>
    <t>Комплект электрического оборудования для столовой: Печь конвекционная</t>
  </si>
  <si>
    <t>Комплект электрического оборудования для столовой: Зонт вытяжной</t>
  </si>
  <si>
    <t xml:space="preserve">Стол мобильный складной на металлокаркасе </t>
  </si>
  <si>
    <t>Сазонова ЛМ</t>
  </si>
  <si>
    <t xml:space="preserve">Стол для натюрмортов </t>
  </si>
  <si>
    <t>Шкаф методический закрытый</t>
  </si>
  <si>
    <t>Витрина демонстрационная</t>
  </si>
  <si>
    <t>Стеллаж металлический складской усиленный</t>
  </si>
  <si>
    <t>Зеркало парикмахерское двухстороннее мобильное</t>
  </si>
  <si>
    <t>Кресло парикмахерское</t>
  </si>
  <si>
    <t>Тележка парикмахера</t>
  </si>
  <si>
    <t>Стенд напольный пробковый мобильный</t>
  </si>
  <si>
    <t>Стенд напольный 10 карманов</t>
  </si>
  <si>
    <t>Доска меловая 2х элементная</t>
  </si>
  <si>
    <t>Штора рулонная Black-out 2100х2200</t>
  </si>
  <si>
    <t>Штора рулонная Black-out 1400х2100</t>
  </si>
  <si>
    <t>Штора рулонная Black-out 2200х2100</t>
  </si>
  <si>
    <t>Штора рулонная Black-out 1450х2100</t>
  </si>
  <si>
    <t>Штора рулонная Black-out 2150х2000</t>
  </si>
  <si>
    <t>Штора рулонная Black-out 1500х2200</t>
  </si>
  <si>
    <t>Обрезчик углов</t>
  </si>
  <si>
    <t>Скалкина НВ</t>
  </si>
  <si>
    <t xml:space="preserve">Биговщик </t>
  </si>
  <si>
    <t>Рулонный ламинатор</t>
  </si>
  <si>
    <t>Вырубщик для значков</t>
  </si>
  <si>
    <t>Пресс для значков</t>
  </si>
  <si>
    <t>Нарезчик визиток</t>
  </si>
  <si>
    <t>Тренажер «Горизонтальная тяга»</t>
  </si>
  <si>
    <t>Кирилова ИА</t>
  </si>
  <si>
    <t>Машина смита</t>
  </si>
  <si>
    <t>Вертикальная тяга</t>
  </si>
  <si>
    <t>Отладочная плата</t>
  </si>
  <si>
    <t>Бычков АЮ</t>
  </si>
  <si>
    <t>Набор робототехники "Балансирующий робот на контроллере STM31"</t>
  </si>
  <si>
    <t xml:space="preserve">Набор робототехники «Малина» v4 (8 ГБ) </t>
  </si>
  <si>
    <t>Учебный набор для моделирования ESP32</t>
  </si>
  <si>
    <t>Набор для обучения пайке</t>
  </si>
  <si>
    <t>Блок питания на Din рейку</t>
  </si>
  <si>
    <t>Панель оператора базовая</t>
  </si>
  <si>
    <t>Набор инструментов электрика</t>
  </si>
  <si>
    <t>Пружина MGF для гибки труб тип 1</t>
  </si>
  <si>
    <t>Пружина MGF для гибки труб тип 2</t>
  </si>
  <si>
    <t>Инструмент обжимной для конечных гильз</t>
  </si>
  <si>
    <t>Конструктор «СКАРТ-Умный дом»</t>
  </si>
  <si>
    <t>Конструктор «Лаборатория электроники и программирования»</t>
  </si>
  <si>
    <t xml:space="preserve">Конструктор Знаток "Альтернативная Энергия" </t>
  </si>
  <si>
    <t>Конструктор Знаток "Супер-Измеритель"</t>
  </si>
  <si>
    <t>Конструктор Знаток "999 схем"</t>
  </si>
  <si>
    <t>Гидравлический пресс ручной</t>
  </si>
  <si>
    <t>Инструмент электротехнический для снятия изоляции</t>
  </si>
  <si>
    <t>Мультидиапазонная модель для опрессовки втулочных наконечников</t>
  </si>
  <si>
    <t>Дрель-шуруповерт</t>
  </si>
  <si>
    <t>Преобразователь частоты A650 380В 3Ф 0,75kW 2,5А ONI</t>
  </si>
  <si>
    <t>Программируемая учебно-лабораторная платформа</t>
  </si>
  <si>
    <t>Интерфейсная плата для лабораторных наборов</t>
  </si>
  <si>
    <t>Лабораторный набор "Основы цифровогоэлектро привода”</t>
  </si>
  <si>
    <t>Сервер</t>
  </si>
  <si>
    <t>Фандеев ВА</t>
  </si>
  <si>
    <t>ИТОГО</t>
  </si>
  <si>
    <t>Директор</t>
  </si>
  <si>
    <t>Е.В. Васина</t>
  </si>
  <si>
    <t>(подпись)</t>
  </si>
  <si>
    <t>Заместитель директора по закупкам</t>
  </si>
  <si>
    <t>А.С. Захаров</t>
  </si>
  <si>
    <t>М.П.</t>
  </si>
  <si>
    <t>Основные средства 2024 год СПб ГБПОУ "Петровский колледж"</t>
  </si>
  <si>
    <t>№ п/п</t>
  </si>
  <si>
    <t>Наименование основного средства</t>
  </si>
  <si>
    <t>СГЗ</t>
  </si>
  <si>
    <r>
      <t xml:space="preserve">ПД 
</t>
    </r>
    <r>
      <rPr>
        <b/>
        <sz val="10"/>
        <color indexed="8"/>
        <rFont val="Times New Roman"/>
        <family val="1"/>
        <charset val="204"/>
      </rPr>
      <t>(заполняется только для закупок, финансируемых из СГЗ и ПД)</t>
    </r>
  </si>
  <si>
    <t>Общая стоимость (руб.)</t>
  </si>
  <si>
    <t>Направление расходования, 
обоснование необходимости</t>
  </si>
  <si>
    <t>Обоснование цены (НМЦК/ ККН из Реестра)</t>
  </si>
  <si>
    <t>Адрес, помещения</t>
  </si>
  <si>
    <t>Цена (руб.)</t>
  </si>
  <si>
    <t>Стоимость (руб.)</t>
  </si>
  <si>
    <t xml:space="preserve">Структурное подразделение </t>
  </si>
  <si>
    <t>Для оснащения оборудованием столовой после ремонта</t>
  </si>
  <si>
    <t>Корпус 3 ул.Балтийская 35,лит.А (столовая)</t>
  </si>
  <si>
    <t>УСИ</t>
  </si>
  <si>
    <t>Курочкина ИА</t>
  </si>
  <si>
    <t>Комплект оборудования для столовой: Линия раздачи тип 2</t>
  </si>
  <si>
    <t>Реестр цен_2 кв.2023: (28.99.39.190-002)</t>
  </si>
  <si>
    <t>28.99.39.190-002</t>
  </si>
  <si>
    <t>Комплект оборудования для столовой: Линия раздачи тип 7</t>
  </si>
  <si>
    <t>Реестр цен_2 кв.2023: (28.99.39.190-007)</t>
  </si>
  <si>
    <t>28.99.39.190-007</t>
  </si>
  <si>
    <t>Комплект оборудования для столовой: Линия раздачи тип 4</t>
  </si>
  <si>
    <t>Реестр цен_2 кв.2023: (28.99.39.190-004)</t>
  </si>
  <si>
    <t>28.99.39.190-004</t>
  </si>
  <si>
    <t>Комплект оборудования для столовой: Шкаф расстоечный тип 1</t>
  </si>
  <si>
    <t>Реестр цен_2 кв.2023: (28.93.17.120-003)</t>
  </si>
  <si>
    <t>28.93.17.120-003</t>
  </si>
  <si>
    <t>Комплект оборудования для столовой: Ванна моечная для пищеблока тип 7</t>
  </si>
  <si>
    <t>Для оснащения оборудованием столовой после ремонта и кафе-распреда</t>
  </si>
  <si>
    <t>Реестр цен_2 кв.2023: (25.99.11.132-007)</t>
  </si>
  <si>
    <t>25.99.11.132-007</t>
  </si>
  <si>
    <t>Комплект оборудования для столовой: Ванна моечная для пищеблока тип 5</t>
  </si>
  <si>
    <t>Реестр цен_2 кв.2023: (25.99.11.132-005)</t>
  </si>
  <si>
    <t>25.99.11.132-005</t>
  </si>
  <si>
    <t>Комплект оборудования для столовой: Ванна моечная для пищеблока тип 3</t>
  </si>
  <si>
    <t>Реестр цен_2 кв.2023: (25.99.11.132-003)</t>
  </si>
  <si>
    <t>25.99.11.132-003</t>
  </si>
  <si>
    <t xml:space="preserve">Комплект оборудования для столовой: Рукомойник настенный </t>
  </si>
  <si>
    <t>Комплект оборудования для столовой: Смеситель водоразборный тип 1</t>
  </si>
  <si>
    <t>Реестр цен_2 кв.2023: (28.14.12.110-001)</t>
  </si>
  <si>
    <t>28.14.12.110-001</t>
  </si>
  <si>
    <t>Комплект оборудования для столовой: Стеллаж кухонный тип 4</t>
  </si>
  <si>
    <t>Реестр цен_2 кв.2023: (31.09.11.120-015)</t>
  </si>
  <si>
    <t>31.09.11.120-015</t>
  </si>
  <si>
    <t>Комплект оборудования для столовой: Стеллаж складской тип 1</t>
  </si>
  <si>
    <t>п.609 № 100-р</t>
  </si>
  <si>
    <t>31.09.11.120-002</t>
  </si>
  <si>
    <t>Комплект оборудования для столовой: Стеллаж складской тип 2</t>
  </si>
  <si>
    <t>31.09.11.120-003</t>
  </si>
  <si>
    <t>Комплект оборудования для столовой: Подтоварник тип 2</t>
  </si>
  <si>
    <t>Реестр цен_2 кв.2023: (31.02.10.190-003)</t>
  </si>
  <si>
    <t>31.02.10.190-003</t>
  </si>
  <si>
    <t>Комплект оборудования для столовой: Подтоварник тип 1</t>
  </si>
  <si>
    <t>Реестр цен_2 кв.2023: (31.02.10.190-002)</t>
  </si>
  <si>
    <t>31.02.10.190-002</t>
  </si>
  <si>
    <t>Комплект оборудования для столовой: Стол производственный тип 1</t>
  </si>
  <si>
    <t>Реестр цен_2 кв.2023: (31.09.11.190-016)</t>
  </si>
  <si>
    <t>31.09.11.190-016</t>
  </si>
  <si>
    <t>Комплект оборудования для столовой: Стол производственный тип 4</t>
  </si>
  <si>
    <t>Реестр цен_2 кв.2023: (31.09.11.190-020)</t>
  </si>
  <si>
    <t>31.09.11.190-020</t>
  </si>
  <si>
    <t>Комплект оборудования для столовой: Стол производственный тип 5</t>
  </si>
  <si>
    <t>Реестр цен_2 кв.2023: (31.09.11.190-021)</t>
  </si>
  <si>
    <t>31.09.11.190-021</t>
  </si>
  <si>
    <t>Комплект оборудования для столовой: Стол кондитерский</t>
  </si>
  <si>
    <t>Реестр цен_2 кв.2023: (31.09.11.190-025)</t>
  </si>
  <si>
    <t>31.09.11.190-025</t>
  </si>
  <si>
    <t xml:space="preserve">Комплект оборудования для столовой: Шкаф для одежды </t>
  </si>
  <si>
    <t>п.580 № 100-р</t>
  </si>
  <si>
    <t>31.01.11.121-003</t>
  </si>
  <si>
    <t>Комплект холодильного оборудования: Холодильник бытовой тип 2</t>
  </si>
  <si>
    <t>Реестр цен_2 кв.2023: (27.51.11.110-002)</t>
  </si>
  <si>
    <t>27.51.11.110-002</t>
  </si>
  <si>
    <t>Комплект холодильного оборудования: Шкаф холодильный тип 5</t>
  </si>
  <si>
    <t>Реестр цен_2 кв.2023: (28.25.13.111-012)</t>
  </si>
  <si>
    <t>28.25.13.111-012</t>
  </si>
  <si>
    <t>Комплект холодильного оборудования: Шкаф холодильный тип 1</t>
  </si>
  <si>
    <t>Реестр цен_2 кв.2023: (28.25.13.111-008)</t>
  </si>
  <si>
    <t>28.25.13.111-008</t>
  </si>
  <si>
    <t>Комплект холодильного оборудования: Шкаф холодильный тип 3</t>
  </si>
  <si>
    <t>Реестр цен_2 кв.2023: (28.25.13.111-010)</t>
  </si>
  <si>
    <t>28.25.13.111-010</t>
  </si>
  <si>
    <t>Комплект холодильного оборудования: Шкаф холодильный тип 6</t>
  </si>
  <si>
    <t>Реестр цен_2 кв.2023: (28.25.13.111-013)</t>
  </si>
  <si>
    <t>28.25.13.111-013</t>
  </si>
  <si>
    <t>Комплект холодильного оборудования: Шкаф холодильный тип 8</t>
  </si>
  <si>
    <t>Реестр цен_2 кв.2023: (28.25.13.111-015)</t>
  </si>
  <si>
    <t>28.25.13.111-015</t>
  </si>
  <si>
    <t>Комплект холодильного оборудования: Моноблок среднетемпературный промышленный тип 1</t>
  </si>
  <si>
    <t>Реестр цен_2 кв.2023: (28.25.13.119-001)</t>
  </si>
  <si>
    <t>28.25.13.119-001</t>
  </si>
  <si>
    <t>Комплект электрического оборудования для столовой: Кипятильник тип 2</t>
  </si>
  <si>
    <t>Для оснащения оборудованием столовой после ремонта и кафе-распредов в связи с износом</t>
  </si>
  <si>
    <t>Реестр цен_2 кв.2023: (28.93.15.125-002)</t>
  </si>
  <si>
    <t>28.93.15.125-002</t>
  </si>
  <si>
    <t>Комплект электрического оборудования для столовой: Машина посудомоечная промышленная¹ тип 1</t>
  </si>
  <si>
    <t>Реестр цен_2 кв.2023: (28.29.50.000-001)</t>
  </si>
  <si>
    <t>28.29.50.000-001</t>
  </si>
  <si>
    <t>Комплект электрического оборудования для столовой: Взбивальная машина (миксер) тип 2</t>
  </si>
  <si>
    <t>Реестр цен_2 кв.2023: (28.93.17.113-005)</t>
  </si>
  <si>
    <t>28.93.17.113-005</t>
  </si>
  <si>
    <t>Комплект электрического оборудования для столовой: Машина тестомесильная тип 2</t>
  </si>
  <si>
    <t>Реестр цен_2 кв.2023: (28.93.17.113-003)</t>
  </si>
  <si>
    <t>28.93.17.113-003</t>
  </si>
  <si>
    <t>Комплект электрического оборудования для столовой: Весы товарные тип 2</t>
  </si>
  <si>
    <t>Реестр цен_2 кв.2023: (28.29.31.114-002)</t>
  </si>
  <si>
    <t>28.29.31.114-002</t>
  </si>
  <si>
    <t>Комплект электрического оборудования для столовой: Пароконвектомат тип 1</t>
  </si>
  <si>
    <t>Реестр цен_2 кв.2023: (28.93.15.126-001)</t>
  </si>
  <si>
    <t>28.93.15.126-001</t>
  </si>
  <si>
    <t>Комплект электрического оборудования для столовой: Сковорода опрокидывающаяся тип 1</t>
  </si>
  <si>
    <t>Реестр цен_2 кв.2023: (28.93.15.124-001)</t>
  </si>
  <si>
    <t>28.93.15.124-001</t>
  </si>
  <si>
    <t>Комплект электрического оборудования для столовой: Плита электрическая промышленная тип 2</t>
  </si>
  <si>
    <t>Реестр цен_2 кв.2023: (28.93.15.122-002)</t>
  </si>
  <si>
    <t>28.93.15.122-002</t>
  </si>
  <si>
    <t>Комплект электрического оборудования для столовой: Плита электрическая промышленная тип 4</t>
  </si>
  <si>
    <t>Реестр цен_2 кв.2023: (28.93.15.122-004)</t>
  </si>
  <si>
    <t>28.93.15.122-004</t>
  </si>
  <si>
    <t>Комплект электрического оборудования для столовой: Мясорубка промышленная тип 1</t>
  </si>
  <si>
    <t>Реестр цен_2 кв.2023: (28.93.17.170-001)</t>
  </si>
  <si>
    <t>28.93.17.170-001</t>
  </si>
  <si>
    <t>ИТОГО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</si>
</sst>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_₽"/>
  </numFmts>
  <fonts count="16" x14ac:knownFonts="1">
    <font>
      <sz val="11"/>
      <color theme="1"/>
      <name val="Calibri"/>
      <family val="2"/>
      <charset val="204"/>
      <scheme val="minor"/>
    </font>
    <font>
      <sz val="11"/>
      <color theme="1"/>
      <name val="Calibri"/>
      <family val="2"/>
      <charset val="204"/>
      <scheme val="minor"/>
    </font>
    <font>
      <b/>
      <sz val="10"/>
      <color theme="1"/>
      <name val="Times New Roman"/>
      <family val="1"/>
      <charset val="204"/>
    </font>
    <font>
      <b/>
      <i/>
      <sz val="10"/>
      <color theme="1"/>
      <name val="Times New Roman"/>
      <family val="1"/>
      <charset val="204"/>
    </font>
    <font>
      <sz val="10"/>
      <color theme="1"/>
      <name val="Times New Roman"/>
      <family val="1"/>
      <charset val="204"/>
    </font>
    <font>
      <i/>
      <sz val="10"/>
      <color theme="1"/>
      <name val="Times New Roman"/>
      <family val="1"/>
      <charset val="204"/>
    </font>
    <font>
      <sz val="10"/>
      <name val="Times New Roman"/>
      <family val="1"/>
      <charset val="204"/>
    </font>
    <font>
      <sz val="11"/>
      <name val="Calibri"/>
      <family val="2"/>
      <charset val="204"/>
    </font>
    <font>
      <sz val="10"/>
      <color rgb="FF000000"/>
      <name val="Times New Roman"/>
      <family val="1"/>
      <charset val="204"/>
    </font>
    <font>
      <b/>
      <sz val="10"/>
      <name val="Times New Roman"/>
      <family val="1"/>
      <charset val="204"/>
    </font>
    <font>
      <sz val="10"/>
      <name val="Arial"/>
      <family val="2"/>
      <charset val="204"/>
    </font>
    <font>
      <i/>
      <sz val="10"/>
      <name val="Times New Roman"/>
      <family val="1"/>
      <charset val="204"/>
    </font>
    <font>
      <b/>
      <sz val="12"/>
      <color theme="1"/>
      <name val="Times New Roman"/>
      <family val="1"/>
      <charset val="204"/>
    </font>
    <font>
      <b/>
      <sz val="12"/>
      <color indexed="8"/>
      <name val="Times New Roman"/>
      <family val="1"/>
      <charset val="204"/>
    </font>
    <font>
      <b/>
      <sz val="10"/>
      <color indexed="8"/>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s>
  <borders count="23">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bottom style="thin">
        <color auto="1"/>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10" fillId="0" borderId="0"/>
  </cellStyleXfs>
  <cellXfs count="110">
    <xf numFmtId="0" fontId="0" fillId="0" borderId="0" xfId="0"/>
    <xf numFmtId="0" fontId="2" fillId="0" borderId="0" xfId="1" applyFont="1" applyFill="1" applyAlignment="1">
      <alignment horizontal="center" vertical="center" wrapText="1"/>
    </xf>
    <xf numFmtId="0" fontId="4" fillId="0" borderId="0" xfId="1" applyFont="1" applyFill="1" applyAlignment="1">
      <alignment horizontal="center" vertical="center"/>
    </xf>
    <xf numFmtId="0" fontId="4" fillId="0" borderId="0" xfId="1" applyFont="1" applyFill="1"/>
    <xf numFmtId="164" fontId="4" fillId="0" borderId="0" xfId="1" applyNumberFormat="1" applyFont="1" applyFill="1"/>
    <xf numFmtId="0" fontId="4" fillId="0" borderId="0" xfId="1" applyFont="1" applyFill="1" applyAlignment="1">
      <alignment wrapText="1"/>
    </xf>
    <xf numFmtId="4" fontId="4" fillId="0" borderId="0" xfId="1" applyNumberFormat="1" applyFont="1" applyFill="1" applyAlignment="1">
      <alignment horizontal="center" vertical="center"/>
    </xf>
    <xf numFmtId="16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4" fontId="2" fillId="0" borderId="3" xfId="1" applyNumberFormat="1" applyFont="1" applyFill="1" applyBorder="1" applyAlignment="1">
      <alignment horizontal="center" vertical="center" wrapText="1"/>
    </xf>
    <xf numFmtId="4" fontId="2" fillId="0" borderId="4" xfId="1" applyNumberFormat="1" applyFont="1" applyFill="1" applyBorder="1" applyAlignment="1">
      <alignment horizontal="center" vertical="center" wrapText="1"/>
    </xf>
    <xf numFmtId="4" fontId="2" fillId="0" borderId="5" xfId="1" applyNumberFormat="1" applyFont="1" applyFill="1" applyBorder="1" applyAlignment="1">
      <alignment horizontal="center" vertical="center"/>
    </xf>
    <xf numFmtId="164" fontId="2" fillId="0" borderId="6" xfId="1" applyNumberFormat="1" applyFont="1" applyFill="1" applyBorder="1" applyAlignment="1">
      <alignment horizontal="center" vertical="center" wrapText="1"/>
    </xf>
    <xf numFmtId="0" fontId="2" fillId="0" borderId="6" xfId="1" applyFont="1" applyFill="1" applyBorder="1" applyAlignment="1">
      <alignment horizontal="center" vertical="center" wrapText="1"/>
    </xf>
    <xf numFmtId="4" fontId="2" fillId="0" borderId="6" xfId="1" applyNumberFormat="1" applyFont="1" applyFill="1" applyBorder="1" applyAlignment="1">
      <alignment horizontal="center" vertical="center" wrapText="1"/>
    </xf>
    <xf numFmtId="4" fontId="2" fillId="0" borderId="5" xfId="1" applyNumberFormat="1" applyFont="1" applyFill="1" applyBorder="1" applyAlignment="1">
      <alignment horizontal="center" vertical="center"/>
    </xf>
    <xf numFmtId="4" fontId="2" fillId="0" borderId="5" xfId="1" applyNumberFormat="1" applyFont="1" applyFill="1" applyBorder="1" applyAlignment="1">
      <alignment horizontal="center" vertical="center" wrapText="1"/>
    </xf>
    <xf numFmtId="3" fontId="5" fillId="0" borderId="6" xfId="1" applyNumberFormat="1" applyFont="1" applyFill="1" applyBorder="1" applyAlignment="1">
      <alignment horizontal="center" vertical="center" wrapText="1"/>
    </xf>
    <xf numFmtId="3" fontId="5" fillId="0" borderId="5" xfId="1" applyNumberFormat="1" applyFont="1" applyFill="1" applyBorder="1" applyAlignment="1">
      <alignment horizontal="center" vertical="center" wrapText="1"/>
    </xf>
    <xf numFmtId="1" fontId="6" fillId="0" borderId="5" xfId="1" applyNumberFormat="1" applyFont="1" applyFill="1" applyBorder="1" applyAlignment="1">
      <alignment horizontal="center" vertical="center"/>
    </xf>
    <xf numFmtId="0" fontId="6" fillId="0" borderId="5" xfId="1" applyFont="1" applyFill="1" applyBorder="1" applyAlignment="1">
      <alignment vertical="top" wrapText="1"/>
    </xf>
    <xf numFmtId="0" fontId="6" fillId="0" borderId="5" xfId="1" applyFont="1" applyFill="1" applyBorder="1" applyAlignment="1">
      <alignment horizontal="center" vertical="center" wrapText="1"/>
    </xf>
    <xf numFmtId="4" fontId="4" fillId="0" borderId="5" xfId="2" applyNumberFormat="1" applyFont="1" applyFill="1" applyBorder="1" applyAlignment="1">
      <alignment horizontal="center" vertical="center"/>
    </xf>
    <xf numFmtId="4" fontId="6" fillId="0" borderId="5" xfId="1" applyNumberFormat="1" applyFont="1" applyFill="1" applyBorder="1" applyAlignment="1">
      <alignment horizontal="center" vertical="center"/>
    </xf>
    <xf numFmtId="0" fontId="6" fillId="0" borderId="0" xfId="1" applyFont="1" applyAlignment="1">
      <alignment horizontal="center" vertical="center"/>
    </xf>
    <xf numFmtId="0" fontId="7" fillId="0" borderId="0" xfId="1" applyFont="1"/>
    <xf numFmtId="4" fontId="8" fillId="0" borderId="5" xfId="1" applyNumberFormat="1" applyFont="1" applyFill="1" applyBorder="1" applyAlignment="1">
      <alignment horizontal="center" vertical="center"/>
    </xf>
    <xf numFmtId="0" fontId="6" fillId="0" borderId="5" xfId="1" applyFont="1" applyFill="1" applyBorder="1" applyAlignment="1">
      <alignment vertical="center" wrapText="1"/>
    </xf>
    <xf numFmtId="0" fontId="6" fillId="0" borderId="5" xfId="1" applyFont="1" applyFill="1" applyBorder="1" applyAlignment="1">
      <alignment horizontal="left" vertical="center"/>
    </xf>
    <xf numFmtId="1" fontId="4" fillId="0" borderId="5" xfId="2" applyNumberFormat="1" applyFont="1" applyFill="1" applyBorder="1" applyAlignment="1">
      <alignment horizontal="center" vertical="center"/>
    </xf>
    <xf numFmtId="0" fontId="6" fillId="0" borderId="5" xfId="1" applyFont="1" applyFill="1" applyBorder="1" applyAlignment="1">
      <alignment horizontal="left" vertical="center" wrapText="1"/>
    </xf>
    <xf numFmtId="0" fontId="4" fillId="0" borderId="5" xfId="1" applyFont="1" applyFill="1" applyBorder="1" applyAlignment="1">
      <alignment horizontal="center" vertical="center"/>
    </xf>
    <xf numFmtId="4" fontId="6" fillId="0" borderId="5" xfId="1" applyNumberFormat="1" applyFont="1" applyFill="1" applyBorder="1" applyAlignment="1">
      <alignment horizontal="center" vertical="center" wrapText="1"/>
    </xf>
    <xf numFmtId="4" fontId="6" fillId="0" borderId="5" xfId="2" applyNumberFormat="1" applyFont="1" applyFill="1" applyBorder="1" applyAlignment="1">
      <alignment horizontal="center" vertical="center"/>
    </xf>
    <xf numFmtId="4" fontId="6" fillId="0" borderId="5" xfId="2" applyNumberFormat="1" applyFont="1" applyFill="1" applyBorder="1" applyAlignment="1">
      <alignment horizontal="center" vertical="center" wrapText="1"/>
    </xf>
    <xf numFmtId="0" fontId="6" fillId="0" borderId="5" xfId="1" applyFont="1" applyFill="1" applyBorder="1" applyAlignment="1">
      <alignment horizontal="center" vertical="center"/>
    </xf>
    <xf numFmtId="0" fontId="4" fillId="0" borderId="5" xfId="1" applyNumberFormat="1" applyFont="1" applyFill="1" applyBorder="1" applyAlignment="1">
      <alignment horizontal="left" vertical="center" wrapText="1"/>
    </xf>
    <xf numFmtId="0" fontId="4" fillId="0" borderId="5" xfId="1" applyFont="1" applyFill="1" applyBorder="1" applyAlignment="1">
      <alignment horizontal="left" vertical="center" wrapText="1"/>
    </xf>
    <xf numFmtId="4" fontId="4" fillId="0" borderId="5" xfId="1" applyNumberFormat="1" applyFont="1" applyFill="1" applyBorder="1" applyAlignment="1">
      <alignment horizontal="center" vertical="center" wrapText="1"/>
    </xf>
    <xf numFmtId="0" fontId="4" fillId="0" borderId="0" xfId="1" applyFont="1" applyBorder="1" applyAlignment="1">
      <alignment horizontal="center" vertical="center" wrapText="1"/>
    </xf>
    <xf numFmtId="0" fontId="4" fillId="0" borderId="5" xfId="1" applyFont="1" applyFill="1" applyBorder="1" applyAlignment="1">
      <alignment horizontal="left" vertical="center"/>
    </xf>
    <xf numFmtId="0" fontId="6" fillId="0" borderId="5" xfId="1" applyFont="1" applyBorder="1"/>
    <xf numFmtId="0" fontId="9" fillId="0" borderId="5" xfId="1" applyFont="1" applyBorder="1" applyAlignment="1">
      <alignment horizontal="right" vertical="center" wrapText="1"/>
    </xf>
    <xf numFmtId="0" fontId="9" fillId="0" borderId="5" xfId="1" applyFont="1" applyBorder="1" applyAlignment="1">
      <alignment horizontal="center" vertical="center"/>
    </xf>
    <xf numFmtId="4" fontId="9" fillId="0" borderId="5" xfId="1" applyNumberFormat="1" applyFont="1" applyBorder="1" applyAlignment="1">
      <alignment horizontal="center" vertical="center"/>
    </xf>
    <xf numFmtId="4" fontId="9" fillId="0" borderId="5" xfId="1" applyNumberFormat="1" applyFont="1" applyFill="1" applyBorder="1" applyAlignment="1">
      <alignment horizontal="center" vertical="center"/>
    </xf>
    <xf numFmtId="0" fontId="7" fillId="0" borderId="0" xfId="1" applyFont="1" applyAlignment="1">
      <alignment vertical="center"/>
    </xf>
    <xf numFmtId="0" fontId="7" fillId="0" borderId="0" xfId="1" applyFont="1" applyFill="1"/>
    <xf numFmtId="4" fontId="6" fillId="0" borderId="0" xfId="3" applyNumberFormat="1" applyFont="1" applyFill="1" applyAlignment="1">
      <alignment horizontal="center" vertical="center"/>
    </xf>
    <xf numFmtId="0" fontId="6" fillId="0" borderId="0" xfId="3" applyFont="1" applyFill="1" applyBorder="1" applyAlignment="1" applyProtection="1">
      <alignment horizontal="left" vertical="center"/>
      <protection hidden="1"/>
    </xf>
    <xf numFmtId="0" fontId="6" fillId="0" borderId="7" xfId="3" applyFont="1" applyFill="1" applyBorder="1" applyAlignment="1" applyProtection="1">
      <alignment horizontal="left" vertical="center"/>
      <protection hidden="1"/>
    </xf>
    <xf numFmtId="4" fontId="6" fillId="0" borderId="7" xfId="3" applyNumberFormat="1" applyFont="1" applyFill="1" applyBorder="1" applyAlignment="1" applyProtection="1">
      <alignment horizontal="center" vertical="center"/>
      <protection hidden="1"/>
    </xf>
    <xf numFmtId="0" fontId="6" fillId="0" borderId="0" xfId="3" applyFont="1" applyFill="1" applyAlignment="1">
      <alignment horizontal="center" vertical="center"/>
    </xf>
    <xf numFmtId="0" fontId="6" fillId="0" borderId="0" xfId="3" applyFont="1" applyFill="1" applyAlignment="1">
      <alignment vertical="center"/>
    </xf>
    <xf numFmtId="164" fontId="6" fillId="0" borderId="0" xfId="3" applyNumberFormat="1" applyFont="1" applyFill="1" applyBorder="1" applyAlignment="1" applyProtection="1">
      <alignment horizontal="left" vertical="center"/>
      <protection hidden="1"/>
    </xf>
    <xf numFmtId="0" fontId="6" fillId="0" borderId="0" xfId="3" applyFont="1" applyFill="1" applyAlignment="1">
      <alignment horizontal="left" vertical="center" wrapText="1"/>
    </xf>
    <xf numFmtId="0" fontId="6" fillId="0" borderId="8" xfId="3" applyFont="1" applyFill="1" applyBorder="1" applyAlignment="1" applyProtection="1">
      <alignment horizontal="center" vertical="center"/>
      <protection hidden="1"/>
    </xf>
    <xf numFmtId="0" fontId="6" fillId="0" borderId="0" xfId="3" applyFont="1" applyFill="1" applyBorder="1" applyAlignment="1" applyProtection="1">
      <alignment horizontal="left" vertical="center"/>
      <protection hidden="1"/>
    </xf>
    <xf numFmtId="4" fontId="6" fillId="0" borderId="0" xfId="3" applyNumberFormat="1" applyFont="1" applyFill="1" applyBorder="1" applyAlignment="1" applyProtection="1">
      <alignment horizontal="center" vertical="center"/>
      <protection hidden="1"/>
    </xf>
    <xf numFmtId="0" fontId="9" fillId="0" borderId="0" xfId="3" applyFont="1" applyFill="1" applyBorder="1" applyAlignment="1" applyProtection="1">
      <alignment horizontal="left" vertical="center"/>
      <protection hidden="1"/>
    </xf>
    <xf numFmtId="164" fontId="6" fillId="0" borderId="0" xfId="3" applyNumberFormat="1" applyFont="1" applyFill="1" applyAlignment="1">
      <alignment vertical="center"/>
    </xf>
    <xf numFmtId="0" fontId="6" fillId="0" borderId="0" xfId="3" applyFont="1" applyFill="1" applyBorder="1" applyAlignment="1" applyProtection="1">
      <alignment horizontal="right" vertical="center" wrapText="1"/>
      <protection hidden="1"/>
    </xf>
    <xf numFmtId="0" fontId="6" fillId="0" borderId="0" xfId="3" applyFont="1" applyFill="1" applyBorder="1" applyAlignment="1" applyProtection="1">
      <alignment horizontal="left" vertical="center" wrapText="1"/>
      <protection hidden="1"/>
    </xf>
    <xf numFmtId="0" fontId="6" fillId="0" borderId="0" xfId="3" applyFont="1" applyFill="1" applyBorder="1" applyAlignment="1" applyProtection="1">
      <alignment vertical="center"/>
      <protection hidden="1"/>
    </xf>
    <xf numFmtId="0" fontId="11" fillId="0" borderId="0" xfId="3" applyFont="1" applyFill="1" applyBorder="1" applyAlignment="1" applyProtection="1">
      <alignment vertical="center"/>
      <protection hidden="1"/>
    </xf>
    <xf numFmtId="0" fontId="6" fillId="0" borderId="0" xfId="3" applyFont="1" applyFill="1" applyAlignment="1">
      <alignment horizontal="left" vertical="center"/>
    </xf>
    <xf numFmtId="0" fontId="6" fillId="0" borderId="0" xfId="3" applyFont="1" applyFill="1" applyAlignment="1">
      <alignment vertical="center" wrapText="1"/>
    </xf>
    <xf numFmtId="0" fontId="11" fillId="0" borderId="0" xfId="3" applyFont="1" applyFill="1" applyBorder="1" applyAlignment="1" applyProtection="1">
      <alignment horizontal="left" vertical="center"/>
      <protection hidden="1"/>
    </xf>
    <xf numFmtId="164" fontId="6" fillId="0" borderId="0" xfId="3" applyNumberFormat="1" applyFont="1" applyFill="1" applyAlignment="1" applyProtection="1">
      <alignment vertical="center"/>
      <protection hidden="1"/>
    </xf>
    <xf numFmtId="0" fontId="12" fillId="0" borderId="9" xfId="1" applyFont="1" applyBorder="1" applyAlignment="1" applyProtection="1">
      <alignment horizontal="center" vertical="center" wrapText="1"/>
      <protection hidden="1"/>
    </xf>
    <xf numFmtId="0" fontId="1" fillId="0" borderId="0" xfId="1"/>
    <xf numFmtId="0" fontId="12" fillId="0" borderId="10" xfId="1" applyFont="1" applyBorder="1" applyAlignment="1" applyProtection="1">
      <alignment horizontal="center" vertical="center" wrapText="1"/>
      <protection hidden="1"/>
    </xf>
    <xf numFmtId="0" fontId="13" fillId="0" borderId="11" xfId="1" applyFont="1" applyBorder="1" applyAlignment="1" applyProtection="1">
      <alignment horizontal="center" vertical="center" wrapText="1"/>
      <protection hidden="1"/>
    </xf>
    <xf numFmtId="0" fontId="13" fillId="0" borderId="10" xfId="1" applyFont="1" applyBorder="1" applyAlignment="1" applyProtection="1">
      <alignment horizontal="center" vertical="center" wrapText="1"/>
      <protection hidden="1"/>
    </xf>
    <xf numFmtId="0" fontId="13" fillId="0" borderId="12" xfId="1" applyFont="1" applyBorder="1" applyAlignment="1" applyProtection="1">
      <alignment horizontal="center" vertical="center" wrapText="1"/>
      <protection hidden="1"/>
    </xf>
    <xf numFmtId="0" fontId="13" fillId="0" borderId="13" xfId="1" applyFont="1" applyBorder="1" applyAlignment="1" applyProtection="1">
      <alignment horizontal="center" vertical="center" wrapText="1"/>
      <protection hidden="1"/>
    </xf>
    <xf numFmtId="0" fontId="12" fillId="0" borderId="14" xfId="1" applyFont="1" applyBorder="1" applyAlignment="1" applyProtection="1">
      <alignment horizontal="center" vertical="center" wrapText="1"/>
      <protection hidden="1"/>
    </xf>
    <xf numFmtId="0" fontId="13" fillId="0" borderId="15" xfId="1" applyFont="1" applyBorder="1" applyAlignment="1" applyProtection="1">
      <alignment horizontal="center" vertical="center" wrapText="1"/>
      <protection hidden="1"/>
    </xf>
    <xf numFmtId="1" fontId="13" fillId="0" borderId="14" xfId="1" applyNumberFormat="1" applyFont="1" applyBorder="1" applyAlignment="1" applyProtection="1">
      <alignment horizontal="center" vertical="center" wrapText="1"/>
      <protection hidden="1"/>
    </xf>
    <xf numFmtId="4" fontId="13" fillId="0" borderId="16" xfId="1" applyNumberFormat="1" applyFont="1" applyBorder="1" applyAlignment="1" applyProtection="1">
      <alignment horizontal="center" vertical="center" wrapText="1"/>
      <protection hidden="1"/>
    </xf>
    <xf numFmtId="4" fontId="13" fillId="0" borderId="15" xfId="1" applyNumberFormat="1" applyFont="1" applyBorder="1" applyAlignment="1" applyProtection="1">
      <alignment horizontal="center" vertical="center" wrapText="1"/>
      <protection hidden="1"/>
    </xf>
    <xf numFmtId="0" fontId="13" fillId="0" borderId="17" xfId="1" applyFont="1" applyBorder="1" applyAlignment="1" applyProtection="1">
      <alignment horizontal="center" vertical="center" wrapText="1"/>
      <protection hidden="1"/>
    </xf>
    <xf numFmtId="0" fontId="13" fillId="0" borderId="14" xfId="1" applyFont="1" applyBorder="1" applyAlignment="1" applyProtection="1">
      <alignment horizontal="center" vertical="center" wrapText="1"/>
      <protection hidden="1"/>
    </xf>
    <xf numFmtId="0" fontId="13" fillId="0" borderId="16" xfId="1" applyFont="1" applyBorder="1" applyAlignment="1" applyProtection="1">
      <alignment horizontal="center" vertical="center" wrapText="1"/>
      <protection hidden="1"/>
    </xf>
    <xf numFmtId="0" fontId="15" fillId="0" borderId="5" xfId="1" applyFont="1" applyBorder="1" applyAlignment="1">
      <alignment horizontal="center" vertical="center" wrapText="1"/>
    </xf>
    <xf numFmtId="1" fontId="12" fillId="0" borderId="18" xfId="1" applyNumberFormat="1" applyFont="1" applyBorder="1" applyAlignment="1" applyProtection="1">
      <alignment horizontal="center" vertical="center" wrapText="1"/>
      <protection hidden="1"/>
    </xf>
    <xf numFmtId="1" fontId="13" fillId="0" borderId="19" xfId="1" applyNumberFormat="1" applyFont="1" applyBorder="1" applyAlignment="1" applyProtection="1">
      <alignment horizontal="center" vertical="center" wrapText="1"/>
      <protection hidden="1"/>
    </xf>
    <xf numFmtId="1" fontId="13" fillId="0" borderId="18" xfId="1" applyNumberFormat="1" applyFont="1" applyBorder="1" applyAlignment="1" applyProtection="1">
      <alignment horizontal="center" vertical="center" wrapText="1"/>
      <protection hidden="1"/>
    </xf>
    <xf numFmtId="1" fontId="13" fillId="0" borderId="20" xfId="1" applyNumberFormat="1" applyFont="1" applyBorder="1" applyAlignment="1" applyProtection="1">
      <alignment horizontal="center" vertical="center" wrapText="1"/>
      <protection hidden="1"/>
    </xf>
    <xf numFmtId="1" fontId="13" fillId="0" borderId="13" xfId="1" applyNumberFormat="1" applyFont="1" applyBorder="1" applyAlignment="1" applyProtection="1">
      <alignment horizontal="center" vertical="center" wrapText="1"/>
      <protection hidden="1"/>
    </xf>
    <xf numFmtId="0" fontId="4" fillId="0" borderId="5" xfId="1" applyFont="1" applyBorder="1" applyAlignment="1" applyProtection="1">
      <alignment horizontal="center" vertical="center" wrapText="1"/>
      <protection hidden="1"/>
    </xf>
    <xf numFmtId="4" fontId="6" fillId="0" borderId="5" xfId="1" applyNumberFormat="1" applyFont="1" applyFill="1" applyBorder="1" applyAlignment="1" applyProtection="1">
      <alignment horizontal="center" vertical="center" wrapText="1"/>
      <protection locked="0"/>
    </xf>
    <xf numFmtId="4" fontId="4" fillId="0" borderId="5" xfId="1" applyNumberFormat="1" applyFont="1" applyFill="1" applyBorder="1" applyAlignment="1" applyProtection="1">
      <alignment horizontal="center" vertical="center" wrapText="1"/>
      <protection hidden="1"/>
    </xf>
    <xf numFmtId="0" fontId="8" fillId="2" borderId="5" xfId="1" applyFont="1" applyFill="1" applyBorder="1" applyAlignment="1" applyProtection="1">
      <alignment horizontal="left" vertical="center" wrapText="1"/>
      <protection locked="0"/>
    </xf>
    <xf numFmtId="2" fontId="4" fillId="2" borderId="5" xfId="1" applyNumberFormat="1" applyFont="1" applyFill="1" applyBorder="1" applyAlignment="1" applyProtection="1">
      <alignment horizontal="center" vertical="center" wrapText="1"/>
      <protection locked="0"/>
    </xf>
    <xf numFmtId="0" fontId="4" fillId="2" borderId="5" xfId="1" applyFont="1" applyFill="1" applyBorder="1" applyAlignment="1" applyProtection="1">
      <alignment horizontal="center" vertical="center" wrapText="1"/>
      <protection locked="0"/>
    </xf>
    <xf numFmtId="0" fontId="15" fillId="0" borderId="5" xfId="1" applyFont="1" applyBorder="1" applyAlignment="1">
      <alignment horizontal="center" vertical="center"/>
    </xf>
    <xf numFmtId="4" fontId="4" fillId="0" borderId="5" xfId="1" applyNumberFormat="1" applyFont="1" applyFill="1" applyBorder="1" applyAlignment="1">
      <alignment horizontal="left" vertical="center" wrapText="1"/>
    </xf>
    <xf numFmtId="1" fontId="4" fillId="0" borderId="5" xfId="1" applyNumberFormat="1" applyFont="1" applyFill="1" applyBorder="1" applyAlignment="1">
      <alignment horizontal="center" vertical="center"/>
    </xf>
    <xf numFmtId="2" fontId="4" fillId="2" borderId="5" xfId="2" applyNumberFormat="1" applyFont="1" applyFill="1" applyBorder="1" applyAlignment="1">
      <alignment horizontal="center" vertical="center" wrapText="1"/>
    </xf>
    <xf numFmtId="2" fontId="6" fillId="2" borderId="5" xfId="1" applyNumberFormat="1" applyFont="1" applyFill="1" applyBorder="1" applyAlignment="1" applyProtection="1">
      <alignment horizontal="center" vertical="center" wrapText="1"/>
      <protection locked="0"/>
    </xf>
    <xf numFmtId="0" fontId="1" fillId="0" borderId="0" xfId="1" applyAlignment="1">
      <alignment horizontal="center" vertical="center"/>
    </xf>
    <xf numFmtId="0" fontId="12" fillId="0" borderId="21" xfId="1" applyFont="1" applyBorder="1" applyAlignment="1" applyProtection="1">
      <alignment horizontal="center" vertical="center" wrapText="1"/>
      <protection hidden="1"/>
    </xf>
    <xf numFmtId="0" fontId="12" fillId="0" borderId="7" xfId="1" applyFont="1" applyBorder="1" applyAlignment="1" applyProtection="1">
      <alignment horizontal="center" vertical="center" wrapText="1"/>
      <protection hidden="1"/>
    </xf>
    <xf numFmtId="0" fontId="12" fillId="0" borderId="22" xfId="1" applyFont="1" applyBorder="1" applyAlignment="1" applyProtection="1">
      <alignment horizontal="center" vertical="center" wrapText="1"/>
      <protection hidden="1"/>
    </xf>
    <xf numFmtId="4" fontId="12" fillId="3" borderId="17" xfId="1" applyNumberFormat="1" applyFont="1" applyFill="1" applyBorder="1" applyAlignment="1" applyProtection="1">
      <alignment horizontal="center" vertical="center" wrapText="1"/>
      <protection hidden="1"/>
    </xf>
    <xf numFmtId="0" fontId="1" fillId="0" borderId="0" xfId="1" applyAlignment="1" applyProtection="1">
      <alignment vertical="center" wrapText="1"/>
      <protection hidden="1"/>
    </xf>
    <xf numFmtId="0" fontId="1" fillId="0" borderId="0" xfId="1" applyAlignment="1">
      <alignment vertical="center"/>
    </xf>
  </cellXfs>
  <cellStyles count="4">
    <cellStyle name="Обычный" xfId="0" builtinId="0"/>
    <cellStyle name="Обычный 2" xfId="1"/>
    <cellStyle name="Обычный 6" xf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workbookViewId="0">
      <selection activeCell="B20" sqref="B20"/>
    </sheetView>
  </sheetViews>
  <sheetFormatPr defaultRowHeight="15" x14ac:dyDescent="0.25"/>
  <cols>
    <col min="1" max="1" width="9.140625" style="27"/>
    <col min="2" max="2" width="47.5703125" style="27" customWidth="1"/>
    <col min="3" max="3" width="11.42578125" style="27" customWidth="1"/>
    <col min="4" max="4" width="13.42578125" style="48" customWidth="1"/>
    <col min="5" max="7" width="19.140625" style="27" customWidth="1"/>
    <col min="8" max="8" width="16.28515625" style="49" customWidth="1"/>
    <col min="9" max="9" width="14.85546875" style="49" customWidth="1"/>
    <col min="10" max="10" width="12.42578125" style="49" customWidth="1"/>
    <col min="11" max="11" width="15.5703125" style="49" customWidth="1"/>
    <col min="12" max="12" width="23.5703125" style="26" hidden="1" customWidth="1"/>
    <col min="13" max="13" width="0" style="26" hidden="1" customWidth="1"/>
    <col min="14" max="14" width="21.140625" style="26" hidden="1" customWidth="1"/>
    <col min="15" max="16384" width="9.140625" style="27"/>
  </cols>
  <sheetData>
    <row r="1" spans="1:14" s="3" customFormat="1" ht="12.75" x14ac:dyDescent="0.2">
      <c r="A1" s="1" t="s">
        <v>0</v>
      </c>
      <c r="B1" s="1"/>
      <c r="C1" s="1"/>
      <c r="D1" s="1"/>
      <c r="E1" s="1"/>
      <c r="F1" s="1"/>
      <c r="G1" s="1"/>
      <c r="H1" s="1"/>
      <c r="I1" s="1"/>
      <c r="J1" s="1"/>
      <c r="K1" s="1"/>
      <c r="L1" s="2"/>
      <c r="M1" s="2"/>
      <c r="N1" s="2"/>
    </row>
    <row r="2" spans="1:14" s="3" customFormat="1" ht="12.75" x14ac:dyDescent="0.2">
      <c r="A2" s="4"/>
      <c r="B2" s="5"/>
      <c r="D2" s="6"/>
      <c r="E2" s="6"/>
      <c r="F2" s="6"/>
      <c r="G2" s="6"/>
      <c r="H2" s="6"/>
      <c r="I2" s="6"/>
      <c r="J2" s="6"/>
      <c r="K2" s="6" t="s">
        <v>1</v>
      </c>
      <c r="L2" s="2"/>
      <c r="M2" s="2"/>
      <c r="N2" s="2"/>
    </row>
    <row r="3" spans="1:14" s="3" customFormat="1" ht="25.5" customHeight="1" x14ac:dyDescent="0.2">
      <c r="A3" s="7" t="s">
        <v>2</v>
      </c>
      <c r="B3" s="8" t="s">
        <v>3</v>
      </c>
      <c r="C3" s="8" t="s">
        <v>4</v>
      </c>
      <c r="D3" s="9" t="s">
        <v>5</v>
      </c>
      <c r="E3" s="10" t="s">
        <v>6</v>
      </c>
      <c r="F3" s="11"/>
      <c r="G3" s="11"/>
      <c r="H3" s="10" t="s">
        <v>7</v>
      </c>
      <c r="I3" s="11"/>
      <c r="J3" s="12"/>
      <c r="K3" s="13" t="s">
        <v>8</v>
      </c>
      <c r="L3" s="2"/>
      <c r="M3" s="2"/>
      <c r="N3" s="2"/>
    </row>
    <row r="4" spans="1:14" s="3" customFormat="1" ht="53.25" customHeight="1" x14ac:dyDescent="0.2">
      <c r="A4" s="14"/>
      <c r="B4" s="15"/>
      <c r="C4" s="15"/>
      <c r="D4" s="16"/>
      <c r="E4" s="17" t="s">
        <v>9</v>
      </c>
      <c r="F4" s="17" t="s">
        <v>10</v>
      </c>
      <c r="G4" s="17" t="s">
        <v>11</v>
      </c>
      <c r="H4" s="18" t="s">
        <v>12</v>
      </c>
      <c r="I4" s="18" t="s">
        <v>13</v>
      </c>
      <c r="J4" s="18" t="s">
        <v>14</v>
      </c>
      <c r="K4" s="13"/>
      <c r="L4" s="2"/>
      <c r="M4" s="2"/>
      <c r="N4" s="2"/>
    </row>
    <row r="5" spans="1:14" s="3" customFormat="1" ht="19.5" customHeight="1" x14ac:dyDescent="0.2">
      <c r="A5" s="19">
        <v>1</v>
      </c>
      <c r="B5" s="19">
        <v>2</v>
      </c>
      <c r="C5" s="19">
        <v>3</v>
      </c>
      <c r="D5" s="19">
        <v>4</v>
      </c>
      <c r="E5" s="19">
        <v>5</v>
      </c>
      <c r="F5" s="19">
        <v>6</v>
      </c>
      <c r="G5" s="19">
        <v>7</v>
      </c>
      <c r="H5" s="19">
        <v>8</v>
      </c>
      <c r="I5" s="19">
        <v>9</v>
      </c>
      <c r="J5" s="19">
        <v>10</v>
      </c>
      <c r="K5" s="20">
        <v>11</v>
      </c>
      <c r="L5" s="2"/>
      <c r="M5" s="2"/>
      <c r="N5" s="2"/>
    </row>
    <row r="6" spans="1:14" x14ac:dyDescent="0.25">
      <c r="A6" s="21">
        <v>1</v>
      </c>
      <c r="B6" s="22" t="s">
        <v>15</v>
      </c>
      <c r="C6" s="23" t="s">
        <v>16</v>
      </c>
      <c r="D6" s="23">
        <v>15</v>
      </c>
      <c r="E6" s="24">
        <v>342</v>
      </c>
      <c r="F6" s="24">
        <v>344.05</v>
      </c>
      <c r="G6" s="24">
        <v>328</v>
      </c>
      <c r="H6" s="24">
        <f t="shared" ref="H6:H73" si="0">(G6+E6+F6)/3</f>
        <v>338.01666666666665</v>
      </c>
      <c r="I6" s="25">
        <f>STDEVA(E6:G6)</f>
        <v>8.7350348215295277</v>
      </c>
      <c r="J6" s="25">
        <f>I6/H6*100</f>
        <v>2.5842024027009103</v>
      </c>
      <c r="K6" s="25">
        <f t="shared" ref="K6:K73" si="1">ROUND(H6*D6,2)</f>
        <v>5070.25</v>
      </c>
      <c r="L6" s="6"/>
    </row>
    <row r="7" spans="1:14" ht="25.5" x14ac:dyDescent="0.25">
      <c r="A7" s="21">
        <v>2</v>
      </c>
      <c r="B7" s="22" t="s">
        <v>17</v>
      </c>
      <c r="C7" s="23" t="s">
        <v>16</v>
      </c>
      <c r="D7" s="23">
        <v>30</v>
      </c>
      <c r="E7" s="24">
        <v>193.2</v>
      </c>
      <c r="F7" s="24">
        <v>194.36</v>
      </c>
      <c r="G7" s="24">
        <v>185</v>
      </c>
      <c r="H7" s="24">
        <f t="shared" si="0"/>
        <v>190.85333333333332</v>
      </c>
      <c r="I7" s="25">
        <f t="shared" ref="I7:I73" si="2">STDEVA(E7:G7)</f>
        <v>5.1022086720687305</v>
      </c>
      <c r="J7" s="25">
        <f t="shared" ref="J7:J73" si="3">I7/H7*100</f>
        <v>2.6733662875866622</v>
      </c>
      <c r="K7" s="25">
        <f t="shared" si="1"/>
        <v>5725.6</v>
      </c>
      <c r="L7" s="2"/>
    </row>
    <row r="8" spans="1:14" x14ac:dyDescent="0.25">
      <c r="A8" s="21">
        <v>3</v>
      </c>
      <c r="B8" s="22" t="s">
        <v>18</v>
      </c>
      <c r="C8" s="23" t="s">
        <v>16</v>
      </c>
      <c r="D8" s="23">
        <v>6</v>
      </c>
      <c r="E8" s="24">
        <v>279.60000000000002</v>
      </c>
      <c r="F8" s="24">
        <v>281.27999999999997</v>
      </c>
      <c r="G8" s="24">
        <v>268</v>
      </c>
      <c r="H8" s="24">
        <f t="shared" si="0"/>
        <v>276.29333333333335</v>
      </c>
      <c r="I8" s="25">
        <f t="shared" si="2"/>
        <v>7.2311916952417512</v>
      </c>
      <c r="J8" s="25">
        <f t="shared" si="3"/>
        <v>2.6172154094350515</v>
      </c>
      <c r="K8" s="25">
        <f t="shared" si="1"/>
        <v>1657.76</v>
      </c>
      <c r="L8" s="2"/>
    </row>
    <row r="9" spans="1:14" x14ac:dyDescent="0.25">
      <c r="A9" s="21">
        <v>4</v>
      </c>
      <c r="B9" s="22" t="s">
        <v>19</v>
      </c>
      <c r="C9" s="23" t="s">
        <v>16</v>
      </c>
      <c r="D9" s="23">
        <v>6</v>
      </c>
      <c r="E9" s="25">
        <v>279.60000000000002</v>
      </c>
      <c r="F9" s="28">
        <v>281.27999999999997</v>
      </c>
      <c r="G9" s="28">
        <v>268</v>
      </c>
      <c r="H9" s="24">
        <f t="shared" si="0"/>
        <v>276.29333333333335</v>
      </c>
      <c r="I9" s="25">
        <f t="shared" si="2"/>
        <v>7.2311916952417512</v>
      </c>
      <c r="J9" s="25">
        <f t="shared" si="3"/>
        <v>2.6172154094350515</v>
      </c>
      <c r="K9" s="25">
        <f t="shared" si="1"/>
        <v>1657.76</v>
      </c>
      <c r="L9" s="2"/>
    </row>
    <row r="10" spans="1:14" ht="25.5" x14ac:dyDescent="0.25">
      <c r="A10" s="21">
        <v>5</v>
      </c>
      <c r="B10" s="22" t="s">
        <v>20</v>
      </c>
      <c r="C10" s="23" t="s">
        <v>16</v>
      </c>
      <c r="D10" s="23">
        <v>6</v>
      </c>
      <c r="E10" s="25">
        <v>279.60000000000002</v>
      </c>
      <c r="F10" s="28">
        <v>281.27999999999997</v>
      </c>
      <c r="G10" s="28">
        <v>268</v>
      </c>
      <c r="H10" s="24">
        <f t="shared" si="0"/>
        <v>276.29333333333335</v>
      </c>
      <c r="I10" s="25">
        <f t="shared" si="2"/>
        <v>7.2311916952417512</v>
      </c>
      <c r="J10" s="25">
        <f t="shared" si="3"/>
        <v>2.6172154094350515</v>
      </c>
      <c r="K10" s="25">
        <f t="shared" si="1"/>
        <v>1657.76</v>
      </c>
      <c r="L10" s="2"/>
    </row>
    <row r="11" spans="1:14" x14ac:dyDescent="0.25">
      <c r="A11" s="21">
        <v>6</v>
      </c>
      <c r="B11" s="22" t="s">
        <v>21</v>
      </c>
      <c r="C11" s="23" t="s">
        <v>16</v>
      </c>
      <c r="D11" s="23">
        <v>30</v>
      </c>
      <c r="E11" s="25">
        <v>270</v>
      </c>
      <c r="F11" s="28">
        <v>271.62</v>
      </c>
      <c r="G11" s="28">
        <v>259</v>
      </c>
      <c r="H11" s="24">
        <f t="shared" si="0"/>
        <v>266.87333333333333</v>
      </c>
      <c r="I11" s="25">
        <f t="shared" si="2"/>
        <v>6.8664498347642029</v>
      </c>
      <c r="J11" s="25">
        <f t="shared" si="3"/>
        <v>2.5729246714162284</v>
      </c>
      <c r="K11" s="25">
        <f t="shared" si="1"/>
        <v>8006.2</v>
      </c>
      <c r="L11" s="2"/>
    </row>
    <row r="12" spans="1:14" x14ac:dyDescent="0.25">
      <c r="A12" s="21">
        <v>7</v>
      </c>
      <c r="B12" s="29" t="s">
        <v>22</v>
      </c>
      <c r="C12" s="23" t="s">
        <v>16</v>
      </c>
      <c r="D12" s="23">
        <v>20</v>
      </c>
      <c r="E12" s="25">
        <v>235.2</v>
      </c>
      <c r="F12" s="28">
        <v>236.61</v>
      </c>
      <c r="G12" s="28">
        <v>225</v>
      </c>
      <c r="H12" s="24">
        <f t="shared" si="0"/>
        <v>232.26999999999998</v>
      </c>
      <c r="I12" s="25">
        <f t="shared" si="2"/>
        <v>6.3353531866818624</v>
      </c>
      <c r="J12" s="25">
        <f t="shared" si="3"/>
        <v>2.7275813435578695</v>
      </c>
      <c r="K12" s="25">
        <f t="shared" si="1"/>
        <v>4645.3999999999996</v>
      </c>
      <c r="L12" s="2"/>
    </row>
    <row r="13" spans="1:14" x14ac:dyDescent="0.25">
      <c r="A13" s="21">
        <v>8</v>
      </c>
      <c r="B13" s="30" t="s">
        <v>23</v>
      </c>
      <c r="C13" s="23" t="s">
        <v>16</v>
      </c>
      <c r="D13" s="31">
        <v>15</v>
      </c>
      <c r="E13" s="24">
        <v>279.60000000000002</v>
      </c>
      <c r="F13" s="24">
        <v>281.27999999999997</v>
      </c>
      <c r="G13" s="24">
        <v>268</v>
      </c>
      <c r="H13" s="24">
        <f t="shared" si="0"/>
        <v>276.29333333333335</v>
      </c>
      <c r="I13" s="25">
        <f t="shared" si="2"/>
        <v>7.2311916952417512</v>
      </c>
      <c r="J13" s="25">
        <f t="shared" si="3"/>
        <v>2.6172154094350515</v>
      </c>
      <c r="K13" s="25">
        <f t="shared" si="1"/>
        <v>4144.3999999999996</v>
      </c>
      <c r="L13" s="2"/>
    </row>
    <row r="14" spans="1:14" ht="25.5" x14ac:dyDescent="0.25">
      <c r="A14" s="21">
        <v>9</v>
      </c>
      <c r="B14" s="32" t="s">
        <v>24</v>
      </c>
      <c r="C14" s="23" t="s">
        <v>16</v>
      </c>
      <c r="D14" s="31">
        <v>30</v>
      </c>
      <c r="E14" s="24">
        <v>279.60000000000002</v>
      </c>
      <c r="F14" s="24">
        <v>281.27999999999997</v>
      </c>
      <c r="G14" s="24">
        <v>268</v>
      </c>
      <c r="H14" s="24">
        <f t="shared" si="0"/>
        <v>276.29333333333335</v>
      </c>
      <c r="I14" s="25">
        <f t="shared" si="2"/>
        <v>7.2311916952417512</v>
      </c>
      <c r="J14" s="25">
        <f t="shared" si="3"/>
        <v>2.6172154094350515</v>
      </c>
      <c r="K14" s="25">
        <f t="shared" si="1"/>
        <v>8288.7999999999993</v>
      </c>
      <c r="L14" s="2"/>
    </row>
    <row r="15" spans="1:14" ht="25.5" x14ac:dyDescent="0.25">
      <c r="A15" s="21">
        <v>10</v>
      </c>
      <c r="B15" s="32" t="s">
        <v>25</v>
      </c>
      <c r="C15" s="23" t="s">
        <v>16</v>
      </c>
      <c r="D15" s="31">
        <v>10</v>
      </c>
      <c r="E15" s="24">
        <v>290.39999999999998</v>
      </c>
      <c r="F15" s="24">
        <v>292.14</v>
      </c>
      <c r="G15" s="24">
        <v>278</v>
      </c>
      <c r="H15" s="24">
        <f t="shared" si="0"/>
        <v>286.84666666666664</v>
      </c>
      <c r="I15" s="25">
        <f t="shared" si="2"/>
        <v>7.7106765807763704</v>
      </c>
      <c r="J15" s="25">
        <f t="shared" si="3"/>
        <v>2.688083034179598</v>
      </c>
      <c r="K15" s="25">
        <f t="shared" si="1"/>
        <v>2868.47</v>
      </c>
    </row>
    <row r="16" spans="1:14" ht="25.5" x14ac:dyDescent="0.25">
      <c r="A16" s="21">
        <v>11</v>
      </c>
      <c r="B16" s="32" t="s">
        <v>26</v>
      </c>
      <c r="C16" s="23" t="s">
        <v>16</v>
      </c>
      <c r="D16" s="33">
        <v>6</v>
      </c>
      <c r="E16" s="24">
        <v>298.8</v>
      </c>
      <c r="F16" s="24">
        <v>300.58999999999997</v>
      </c>
      <c r="G16" s="24">
        <v>286</v>
      </c>
      <c r="H16" s="24">
        <f t="shared" si="0"/>
        <v>295.12999999999994</v>
      </c>
      <c r="I16" s="25">
        <f t="shared" si="2"/>
        <v>7.9573048201008305</v>
      </c>
      <c r="J16" s="25">
        <f t="shared" si="3"/>
        <v>2.696203307051412</v>
      </c>
      <c r="K16" s="25">
        <f t="shared" si="1"/>
        <v>1770.78</v>
      </c>
    </row>
    <row r="17" spans="1:14" ht="25.5" x14ac:dyDescent="0.25">
      <c r="A17" s="21">
        <v>12</v>
      </c>
      <c r="B17" s="29" t="s">
        <v>27</v>
      </c>
      <c r="C17" s="23" t="s">
        <v>16</v>
      </c>
      <c r="D17" s="23">
        <v>30</v>
      </c>
      <c r="E17" s="34">
        <v>462</v>
      </c>
      <c r="F17" s="35">
        <v>464.77</v>
      </c>
      <c r="G17" s="35">
        <v>443</v>
      </c>
      <c r="H17" s="35">
        <f t="shared" si="0"/>
        <v>456.59</v>
      </c>
      <c r="I17" s="25">
        <f t="shared" si="2"/>
        <v>11.850497879836098</v>
      </c>
      <c r="J17" s="25">
        <f t="shared" si="3"/>
        <v>2.595435265738649</v>
      </c>
      <c r="K17" s="25">
        <f t="shared" si="1"/>
        <v>13697.7</v>
      </c>
    </row>
    <row r="18" spans="1:14" ht="25.5" x14ac:dyDescent="0.25">
      <c r="A18" s="21">
        <v>13</v>
      </c>
      <c r="B18" s="29" t="s">
        <v>28</v>
      </c>
      <c r="C18" s="23" t="s">
        <v>16</v>
      </c>
      <c r="D18" s="23">
        <v>30</v>
      </c>
      <c r="E18" s="35">
        <v>290.39999999999998</v>
      </c>
      <c r="F18" s="35">
        <v>292.14</v>
      </c>
      <c r="G18" s="36">
        <v>278</v>
      </c>
      <c r="H18" s="35">
        <f t="shared" si="0"/>
        <v>286.84666666666664</v>
      </c>
      <c r="I18" s="25">
        <f t="shared" si="2"/>
        <v>7.7106765807763704</v>
      </c>
      <c r="J18" s="25">
        <f t="shared" si="3"/>
        <v>2.688083034179598</v>
      </c>
      <c r="K18" s="25">
        <f t="shared" si="1"/>
        <v>8605.4</v>
      </c>
    </row>
    <row r="19" spans="1:14" ht="63.75" x14ac:dyDescent="0.25">
      <c r="A19" s="21">
        <v>14</v>
      </c>
      <c r="B19" s="29" t="s">
        <v>29</v>
      </c>
      <c r="C19" s="23" t="s">
        <v>16</v>
      </c>
      <c r="D19" s="37">
        <v>30</v>
      </c>
      <c r="E19" s="24">
        <v>2040</v>
      </c>
      <c r="F19" s="24">
        <v>2044.08</v>
      </c>
      <c r="G19" s="35">
        <v>1680</v>
      </c>
      <c r="H19" s="35">
        <f t="shared" si="0"/>
        <v>1921.36</v>
      </c>
      <c r="I19" s="25">
        <f t="shared" si="2"/>
        <v>209.03384606326316</v>
      </c>
      <c r="J19" s="25">
        <f t="shared" si="3"/>
        <v>10.879473188952781</v>
      </c>
      <c r="K19" s="25">
        <f t="shared" si="1"/>
        <v>57640.800000000003</v>
      </c>
    </row>
    <row r="20" spans="1:14" ht="76.5" x14ac:dyDescent="0.25">
      <c r="A20" s="21">
        <v>15</v>
      </c>
      <c r="B20" s="29" t="s">
        <v>30</v>
      </c>
      <c r="C20" s="23" t="s">
        <v>16</v>
      </c>
      <c r="D20" s="37">
        <v>45</v>
      </c>
      <c r="E20" s="24">
        <v>1700</v>
      </c>
      <c r="F20" s="24">
        <v>1703.4</v>
      </c>
      <c r="G20" s="35">
        <v>1540</v>
      </c>
      <c r="H20" s="35">
        <f t="shared" si="0"/>
        <v>1647.8</v>
      </c>
      <c r="I20" s="25">
        <f t="shared" si="2"/>
        <v>93.373015373822028</v>
      </c>
      <c r="J20" s="25">
        <f t="shared" si="3"/>
        <v>5.6665259967121031</v>
      </c>
      <c r="K20" s="25">
        <f t="shared" si="1"/>
        <v>74151</v>
      </c>
    </row>
    <row r="21" spans="1:14" ht="51" x14ac:dyDescent="0.25">
      <c r="A21" s="21">
        <v>16</v>
      </c>
      <c r="B21" s="29" t="s">
        <v>31</v>
      </c>
      <c r="C21" s="23" t="s">
        <v>16</v>
      </c>
      <c r="D21" s="37">
        <v>45</v>
      </c>
      <c r="E21" s="24">
        <v>2040</v>
      </c>
      <c r="F21" s="24">
        <v>2044.08</v>
      </c>
      <c r="G21" s="35">
        <v>1680</v>
      </c>
      <c r="H21" s="35">
        <f t="shared" si="0"/>
        <v>1921.36</v>
      </c>
      <c r="I21" s="25">
        <f t="shared" si="2"/>
        <v>209.03384606326316</v>
      </c>
      <c r="J21" s="25">
        <f t="shared" si="3"/>
        <v>10.879473188952781</v>
      </c>
      <c r="K21" s="25">
        <f t="shared" si="1"/>
        <v>86461.2</v>
      </c>
    </row>
    <row r="22" spans="1:14" ht="63.75" x14ac:dyDescent="0.25">
      <c r="A22" s="21">
        <v>17</v>
      </c>
      <c r="B22" s="29" t="s">
        <v>32</v>
      </c>
      <c r="C22" s="23" t="s">
        <v>16</v>
      </c>
      <c r="D22" s="37">
        <v>45</v>
      </c>
      <c r="E22" s="24">
        <v>1895.5</v>
      </c>
      <c r="F22" s="24">
        <v>1899.29</v>
      </c>
      <c r="G22" s="35">
        <v>2080</v>
      </c>
      <c r="H22" s="35">
        <f t="shared" si="0"/>
        <v>1958.2633333333333</v>
      </c>
      <c r="I22" s="25">
        <f t="shared" si="2"/>
        <v>105.4440753827987</v>
      </c>
      <c r="J22" s="25">
        <f t="shared" si="3"/>
        <v>5.384570787183816</v>
      </c>
      <c r="K22" s="25">
        <f t="shared" si="1"/>
        <v>88121.85</v>
      </c>
    </row>
    <row r="23" spans="1:14" ht="51" x14ac:dyDescent="0.25">
      <c r="A23" s="21">
        <v>18</v>
      </c>
      <c r="B23" s="29" t="s">
        <v>33</v>
      </c>
      <c r="C23" s="23" t="s">
        <v>16</v>
      </c>
      <c r="D23" s="37">
        <v>30</v>
      </c>
      <c r="E23" s="24">
        <v>1982.2</v>
      </c>
      <c r="F23" s="24">
        <v>1986.16</v>
      </c>
      <c r="G23" s="35">
        <v>2175</v>
      </c>
      <c r="H23" s="35">
        <f t="shared" si="0"/>
        <v>2047.7866666666666</v>
      </c>
      <c r="I23" s="25">
        <f t="shared" si="2"/>
        <v>110.18776943623701</v>
      </c>
      <c r="J23" s="25">
        <f t="shared" si="3"/>
        <v>5.3808226818664551</v>
      </c>
      <c r="K23" s="25">
        <f t="shared" si="1"/>
        <v>61433.599999999999</v>
      </c>
    </row>
    <row r="24" spans="1:14" ht="76.5" x14ac:dyDescent="0.25">
      <c r="A24" s="21">
        <v>19</v>
      </c>
      <c r="B24" s="29" t="s">
        <v>34</v>
      </c>
      <c r="C24" s="23" t="s">
        <v>16</v>
      </c>
      <c r="D24" s="23">
        <v>3</v>
      </c>
      <c r="E24" s="24">
        <v>3230</v>
      </c>
      <c r="F24" s="24">
        <v>3236.46</v>
      </c>
      <c r="G24" s="35">
        <v>2660</v>
      </c>
      <c r="H24" s="35">
        <f t="shared" si="0"/>
        <v>3042.1533333333332</v>
      </c>
      <c r="I24" s="25">
        <f t="shared" si="2"/>
        <v>330.97025626683336</v>
      </c>
      <c r="J24" s="25">
        <f t="shared" si="3"/>
        <v>10.879473188952783</v>
      </c>
      <c r="K24" s="25">
        <f t="shared" si="1"/>
        <v>9126.4599999999991</v>
      </c>
    </row>
    <row r="25" spans="1:14" ht="63.75" x14ac:dyDescent="0.25">
      <c r="A25" s="21">
        <v>20</v>
      </c>
      <c r="B25" s="32" t="s">
        <v>35</v>
      </c>
      <c r="C25" s="23" t="s">
        <v>16</v>
      </c>
      <c r="D25" s="23">
        <v>3</v>
      </c>
      <c r="E25" s="24">
        <v>1938</v>
      </c>
      <c r="F25" s="24">
        <v>1941.88</v>
      </c>
      <c r="G25" s="24">
        <v>1710</v>
      </c>
      <c r="H25" s="35">
        <f t="shared" si="0"/>
        <v>1863.2933333333333</v>
      </c>
      <c r="I25" s="25">
        <f t="shared" si="2"/>
        <v>132.77009502645294</v>
      </c>
      <c r="J25" s="25">
        <f t="shared" si="3"/>
        <v>7.1255605680150351</v>
      </c>
      <c r="K25" s="25">
        <f t="shared" si="1"/>
        <v>5589.88</v>
      </c>
    </row>
    <row r="26" spans="1:14" x14ac:dyDescent="0.25">
      <c r="A26" s="21">
        <v>21</v>
      </c>
      <c r="B26" s="32" t="s">
        <v>36</v>
      </c>
      <c r="C26" s="23" t="s">
        <v>16</v>
      </c>
      <c r="D26" s="23">
        <v>5</v>
      </c>
      <c r="E26" s="24">
        <v>1850</v>
      </c>
      <c r="F26" s="24">
        <v>1970</v>
      </c>
      <c r="G26" s="24">
        <v>1910</v>
      </c>
      <c r="H26" s="35">
        <f t="shared" si="0"/>
        <v>1910</v>
      </c>
      <c r="I26" s="25">
        <f t="shared" si="2"/>
        <v>60</v>
      </c>
      <c r="J26" s="25">
        <f t="shared" si="3"/>
        <v>3.1413612565445024</v>
      </c>
      <c r="K26" s="25">
        <f t="shared" si="1"/>
        <v>9550</v>
      </c>
    </row>
    <row r="27" spans="1:14" x14ac:dyDescent="0.25">
      <c r="A27" s="21">
        <v>22</v>
      </c>
      <c r="B27" s="38" t="s">
        <v>37</v>
      </c>
      <c r="C27" s="23" t="s">
        <v>16</v>
      </c>
      <c r="D27" s="23">
        <v>1</v>
      </c>
      <c r="E27" s="24">
        <v>6200000</v>
      </c>
      <c r="F27" s="24">
        <v>6220000</v>
      </c>
      <c r="G27" s="24">
        <v>6215000</v>
      </c>
      <c r="H27" s="35">
        <f t="shared" si="0"/>
        <v>6211666.666666667</v>
      </c>
      <c r="I27" s="25">
        <f t="shared" si="2"/>
        <v>10408.329997330664</v>
      </c>
      <c r="J27" s="25">
        <f t="shared" si="3"/>
        <v>0.16756098734634822</v>
      </c>
      <c r="K27" s="25">
        <f t="shared" si="1"/>
        <v>6211666.6699999999</v>
      </c>
    </row>
    <row r="28" spans="1:14" x14ac:dyDescent="0.25">
      <c r="A28" s="21">
        <v>23</v>
      </c>
      <c r="B28" s="38" t="s">
        <v>38</v>
      </c>
      <c r="C28" s="23" t="s">
        <v>16</v>
      </c>
      <c r="D28" s="23">
        <v>25</v>
      </c>
      <c r="E28" s="24">
        <v>1889</v>
      </c>
      <c r="F28" s="24">
        <v>1333</v>
      </c>
      <c r="G28" s="24">
        <v>1738</v>
      </c>
      <c r="H28" s="35">
        <f t="shared" si="0"/>
        <v>1653.3333333333333</v>
      </c>
      <c r="I28" s="25">
        <f t="shared" si="2"/>
        <v>287.50710136157244</v>
      </c>
      <c r="J28" s="25">
        <f t="shared" si="3"/>
        <v>17.389542421062849</v>
      </c>
      <c r="K28" s="25">
        <f t="shared" si="1"/>
        <v>41333.33</v>
      </c>
    </row>
    <row r="29" spans="1:14" ht="25.5" x14ac:dyDescent="0.25">
      <c r="A29" s="21">
        <v>24</v>
      </c>
      <c r="B29" s="38" t="s">
        <v>39</v>
      </c>
      <c r="C29" s="23" t="s">
        <v>16</v>
      </c>
      <c r="D29" s="23">
        <v>6</v>
      </c>
      <c r="E29" s="24">
        <v>28450</v>
      </c>
      <c r="F29" s="24">
        <v>28457</v>
      </c>
      <c r="G29" s="24">
        <v>28457</v>
      </c>
      <c r="H29" s="35">
        <f t="shared" si="0"/>
        <v>28454.666666666668</v>
      </c>
      <c r="I29" s="25">
        <f t="shared" si="2"/>
        <v>4.0414518843273806</v>
      </c>
      <c r="J29" s="25">
        <f t="shared" si="3"/>
        <v>1.4203125032779792E-2</v>
      </c>
      <c r="K29" s="25">
        <f t="shared" si="1"/>
        <v>170728</v>
      </c>
      <c r="L29" s="26">
        <f>SUM(K29:K38)</f>
        <v>680559.66</v>
      </c>
      <c r="N29" s="26">
        <f>L29+L39+L42</f>
        <v>3825412.99</v>
      </c>
    </row>
    <row r="30" spans="1:14" ht="25.5" x14ac:dyDescent="0.25">
      <c r="A30" s="21">
        <v>25</v>
      </c>
      <c r="B30" s="38" t="s">
        <v>40</v>
      </c>
      <c r="C30" s="23" t="s">
        <v>16</v>
      </c>
      <c r="D30" s="23">
        <v>10</v>
      </c>
      <c r="E30" s="24">
        <v>5378</v>
      </c>
      <c r="F30" s="24">
        <v>4762</v>
      </c>
      <c r="G30" s="24">
        <v>4782</v>
      </c>
      <c r="H30" s="35">
        <f t="shared" si="0"/>
        <v>4974</v>
      </c>
      <c r="I30" s="25">
        <f t="shared" si="2"/>
        <v>350.01714243733835</v>
      </c>
      <c r="J30" s="25">
        <f t="shared" si="3"/>
        <v>7.0369349102802232</v>
      </c>
      <c r="K30" s="25">
        <f t="shared" si="1"/>
        <v>49740</v>
      </c>
    </row>
    <row r="31" spans="1:14" ht="25.5" x14ac:dyDescent="0.25">
      <c r="A31" s="21">
        <v>26</v>
      </c>
      <c r="B31" s="38" t="s">
        <v>41</v>
      </c>
      <c r="C31" s="23" t="s">
        <v>16</v>
      </c>
      <c r="D31" s="23">
        <v>2</v>
      </c>
      <c r="E31" s="24">
        <v>26200</v>
      </c>
      <c r="F31" s="24">
        <v>26200</v>
      </c>
      <c r="G31" s="24">
        <v>26200</v>
      </c>
      <c r="H31" s="35">
        <f t="shared" si="0"/>
        <v>26200</v>
      </c>
      <c r="I31" s="25">
        <f t="shared" si="2"/>
        <v>0</v>
      </c>
      <c r="J31" s="25">
        <f t="shared" si="3"/>
        <v>0</v>
      </c>
      <c r="K31" s="25">
        <f t="shared" si="1"/>
        <v>52400</v>
      </c>
    </row>
    <row r="32" spans="1:14" ht="25.5" x14ac:dyDescent="0.25">
      <c r="A32" s="21">
        <v>27</v>
      </c>
      <c r="B32" s="38" t="s">
        <v>42</v>
      </c>
      <c r="C32" s="23" t="s">
        <v>16</v>
      </c>
      <c r="D32" s="23">
        <v>1</v>
      </c>
      <c r="E32" s="24">
        <v>66220</v>
      </c>
      <c r="F32" s="24">
        <v>66220</v>
      </c>
      <c r="G32" s="24">
        <v>66220</v>
      </c>
      <c r="H32" s="35">
        <f t="shared" si="0"/>
        <v>66220</v>
      </c>
      <c r="I32" s="25">
        <f t="shared" si="2"/>
        <v>0</v>
      </c>
      <c r="J32" s="25">
        <f t="shared" si="3"/>
        <v>0</v>
      </c>
      <c r="K32" s="25">
        <f t="shared" si="1"/>
        <v>66220</v>
      </c>
    </row>
    <row r="33" spans="1:12" ht="25.5" x14ac:dyDescent="0.25">
      <c r="A33" s="21">
        <v>28</v>
      </c>
      <c r="B33" s="38" t="s">
        <v>43</v>
      </c>
      <c r="C33" s="23" t="s">
        <v>16</v>
      </c>
      <c r="D33" s="23">
        <v>1</v>
      </c>
      <c r="E33" s="24">
        <v>23900</v>
      </c>
      <c r="F33" s="24">
        <v>23900</v>
      </c>
      <c r="G33" s="24">
        <v>23900</v>
      </c>
      <c r="H33" s="35">
        <f t="shared" si="0"/>
        <v>23900</v>
      </c>
      <c r="I33" s="25">
        <f t="shared" si="2"/>
        <v>0</v>
      </c>
      <c r="J33" s="25">
        <f t="shared" si="3"/>
        <v>0</v>
      </c>
      <c r="K33" s="25">
        <f t="shared" si="1"/>
        <v>23900</v>
      </c>
    </row>
    <row r="34" spans="1:12" ht="25.5" x14ac:dyDescent="0.25">
      <c r="A34" s="21">
        <v>29</v>
      </c>
      <c r="B34" s="38" t="s">
        <v>44</v>
      </c>
      <c r="C34" s="23" t="s">
        <v>16</v>
      </c>
      <c r="D34" s="23">
        <v>2</v>
      </c>
      <c r="E34" s="24">
        <v>24650</v>
      </c>
      <c r="F34" s="24">
        <v>20782</v>
      </c>
      <c r="G34" s="24">
        <v>24650</v>
      </c>
      <c r="H34" s="35">
        <f t="shared" si="0"/>
        <v>23360.666666666668</v>
      </c>
      <c r="I34" s="25">
        <f t="shared" si="2"/>
        <v>2233.1908412254725</v>
      </c>
      <c r="J34" s="25">
        <f t="shared" si="3"/>
        <v>9.5596194795759502</v>
      </c>
      <c r="K34" s="25">
        <f t="shared" si="1"/>
        <v>46721.33</v>
      </c>
    </row>
    <row r="35" spans="1:12" ht="25.5" x14ac:dyDescent="0.25">
      <c r="A35" s="21">
        <v>30</v>
      </c>
      <c r="B35" s="38" t="s">
        <v>45</v>
      </c>
      <c r="C35" s="23" t="s">
        <v>16</v>
      </c>
      <c r="D35" s="23">
        <v>2</v>
      </c>
      <c r="E35" s="24">
        <v>10210</v>
      </c>
      <c r="F35" s="24">
        <v>8822</v>
      </c>
      <c r="G35" s="24">
        <v>10155</v>
      </c>
      <c r="H35" s="35">
        <f t="shared" si="0"/>
        <v>9729</v>
      </c>
      <c r="I35" s="25">
        <f t="shared" si="2"/>
        <v>785.96628426415339</v>
      </c>
      <c r="J35" s="25">
        <f t="shared" si="3"/>
        <v>8.0785927049455584</v>
      </c>
      <c r="K35" s="25">
        <f t="shared" si="1"/>
        <v>19458</v>
      </c>
    </row>
    <row r="36" spans="1:12" ht="25.5" x14ac:dyDescent="0.25">
      <c r="A36" s="21">
        <v>31</v>
      </c>
      <c r="B36" s="38" t="s">
        <v>46</v>
      </c>
      <c r="C36" s="23" t="s">
        <v>16</v>
      </c>
      <c r="D36" s="23">
        <v>1</v>
      </c>
      <c r="E36" s="24">
        <v>58997</v>
      </c>
      <c r="F36" s="24">
        <v>61000</v>
      </c>
      <c r="G36" s="24">
        <v>87700</v>
      </c>
      <c r="H36" s="35">
        <f t="shared" si="0"/>
        <v>69232.333333333328</v>
      </c>
      <c r="I36" s="25">
        <f t="shared" si="2"/>
        <v>16024.794424058395</v>
      </c>
      <c r="J36" s="25">
        <f t="shared" si="3"/>
        <v>23.146402341957366</v>
      </c>
      <c r="K36" s="25">
        <f t="shared" si="1"/>
        <v>69232.33</v>
      </c>
    </row>
    <row r="37" spans="1:12" ht="25.5" x14ac:dyDescent="0.25">
      <c r="A37" s="21">
        <v>32</v>
      </c>
      <c r="B37" s="38" t="s">
        <v>47</v>
      </c>
      <c r="C37" s="23" t="s">
        <v>16</v>
      </c>
      <c r="D37" s="23">
        <v>2</v>
      </c>
      <c r="E37" s="24">
        <v>64580</v>
      </c>
      <c r="F37" s="24">
        <v>64580</v>
      </c>
      <c r="G37" s="24">
        <v>64580</v>
      </c>
      <c r="H37" s="35">
        <f t="shared" si="0"/>
        <v>64580</v>
      </c>
      <c r="I37" s="25">
        <f t="shared" si="2"/>
        <v>0</v>
      </c>
      <c r="J37" s="25">
        <f t="shared" si="3"/>
        <v>0</v>
      </c>
      <c r="K37" s="25">
        <f t="shared" si="1"/>
        <v>129160</v>
      </c>
    </row>
    <row r="38" spans="1:12" ht="25.5" x14ac:dyDescent="0.25">
      <c r="A38" s="21">
        <v>33</v>
      </c>
      <c r="B38" s="38" t="s">
        <v>48</v>
      </c>
      <c r="C38" s="23" t="s">
        <v>16</v>
      </c>
      <c r="D38" s="23">
        <v>2</v>
      </c>
      <c r="E38" s="24">
        <v>26500</v>
      </c>
      <c r="F38" s="24">
        <v>26500</v>
      </c>
      <c r="G38" s="24">
        <v>26500</v>
      </c>
      <c r="H38" s="35">
        <f t="shared" si="0"/>
        <v>26500</v>
      </c>
      <c r="I38" s="25">
        <f t="shared" si="2"/>
        <v>0</v>
      </c>
      <c r="J38" s="25">
        <f t="shared" si="3"/>
        <v>0</v>
      </c>
      <c r="K38" s="25">
        <f t="shared" si="1"/>
        <v>53000</v>
      </c>
    </row>
    <row r="39" spans="1:12" ht="25.5" x14ac:dyDescent="0.25">
      <c r="A39" s="21">
        <v>34</v>
      </c>
      <c r="B39" s="38" t="s">
        <v>49</v>
      </c>
      <c r="C39" s="23" t="s">
        <v>16</v>
      </c>
      <c r="D39" s="23">
        <v>2</v>
      </c>
      <c r="E39" s="24">
        <v>186966</v>
      </c>
      <c r="F39" s="24">
        <v>176582</v>
      </c>
      <c r="G39" s="24">
        <v>176782</v>
      </c>
      <c r="H39" s="35">
        <f t="shared" si="0"/>
        <v>180110</v>
      </c>
      <c r="I39" s="25">
        <f t="shared" si="2"/>
        <v>5938.3122181306699</v>
      </c>
      <c r="J39" s="25">
        <f t="shared" si="3"/>
        <v>3.2970474810563934</v>
      </c>
      <c r="K39" s="25">
        <f t="shared" si="1"/>
        <v>360220</v>
      </c>
      <c r="L39" s="26">
        <f>SUM(K39:K41)</f>
        <v>864620</v>
      </c>
    </row>
    <row r="40" spans="1:12" ht="25.5" x14ac:dyDescent="0.25">
      <c r="A40" s="21">
        <v>35</v>
      </c>
      <c r="B40" s="38" t="s">
        <v>50</v>
      </c>
      <c r="C40" s="23" t="s">
        <v>16</v>
      </c>
      <c r="D40" s="23">
        <v>1</v>
      </c>
      <c r="E40" s="24">
        <v>237100</v>
      </c>
      <c r="F40" s="24">
        <v>237100</v>
      </c>
      <c r="G40" s="24">
        <v>237100</v>
      </c>
      <c r="H40" s="35">
        <f t="shared" si="0"/>
        <v>237100</v>
      </c>
      <c r="I40" s="25">
        <f t="shared" si="2"/>
        <v>0</v>
      </c>
      <c r="J40" s="25">
        <f t="shared" si="3"/>
        <v>0</v>
      </c>
      <c r="K40" s="25">
        <f t="shared" si="1"/>
        <v>237100</v>
      </c>
    </row>
    <row r="41" spans="1:12" ht="25.5" x14ac:dyDescent="0.25">
      <c r="A41" s="21">
        <v>36</v>
      </c>
      <c r="B41" s="38" t="s">
        <v>51</v>
      </c>
      <c r="C41" s="23" t="s">
        <v>16</v>
      </c>
      <c r="D41" s="23">
        <v>1</v>
      </c>
      <c r="E41" s="24">
        <v>267300</v>
      </c>
      <c r="F41" s="24">
        <v>267300</v>
      </c>
      <c r="G41" s="24">
        <v>267300</v>
      </c>
      <c r="H41" s="35">
        <f t="shared" si="0"/>
        <v>267300</v>
      </c>
      <c r="I41" s="25">
        <f t="shared" si="2"/>
        <v>0</v>
      </c>
      <c r="J41" s="25">
        <f t="shared" si="3"/>
        <v>0</v>
      </c>
      <c r="K41" s="25">
        <f t="shared" si="1"/>
        <v>267300</v>
      </c>
    </row>
    <row r="42" spans="1:12" ht="25.5" x14ac:dyDescent="0.25">
      <c r="A42" s="21">
        <v>37</v>
      </c>
      <c r="B42" s="38" t="s">
        <v>52</v>
      </c>
      <c r="C42" s="23" t="s">
        <v>16</v>
      </c>
      <c r="D42" s="23">
        <v>1</v>
      </c>
      <c r="E42" s="24">
        <v>674100</v>
      </c>
      <c r="F42" s="24">
        <v>674100</v>
      </c>
      <c r="G42" s="24">
        <v>674100</v>
      </c>
      <c r="H42" s="35">
        <f t="shared" si="0"/>
        <v>674100</v>
      </c>
      <c r="I42" s="25">
        <f t="shared" si="2"/>
        <v>0</v>
      </c>
      <c r="J42" s="25">
        <f t="shared" si="3"/>
        <v>0</v>
      </c>
      <c r="K42" s="25">
        <f t="shared" si="1"/>
        <v>674100</v>
      </c>
      <c r="L42" s="26">
        <f>SUM(K42:K46)</f>
        <v>2280233.33</v>
      </c>
    </row>
    <row r="43" spans="1:12" ht="25.5" x14ac:dyDescent="0.25">
      <c r="A43" s="21">
        <v>38</v>
      </c>
      <c r="B43" s="38" t="s">
        <v>53</v>
      </c>
      <c r="C43" s="23" t="s">
        <v>16</v>
      </c>
      <c r="D43" s="23">
        <v>1</v>
      </c>
      <c r="E43" s="24">
        <v>718300</v>
      </c>
      <c r="F43" s="24">
        <v>731300</v>
      </c>
      <c r="G43" s="24">
        <v>718300</v>
      </c>
      <c r="H43" s="35">
        <f t="shared" si="0"/>
        <v>722633.33333333337</v>
      </c>
      <c r="I43" s="25">
        <f t="shared" si="2"/>
        <v>7505.5534994651352</v>
      </c>
      <c r="J43" s="25">
        <f t="shared" si="3"/>
        <v>1.038639259116906</v>
      </c>
      <c r="K43" s="25">
        <f t="shared" si="1"/>
        <v>722633.33</v>
      </c>
    </row>
    <row r="44" spans="1:12" ht="25.5" x14ac:dyDescent="0.25">
      <c r="A44" s="21">
        <v>39</v>
      </c>
      <c r="B44" s="38" t="s">
        <v>54</v>
      </c>
      <c r="C44" s="23" t="s">
        <v>16</v>
      </c>
      <c r="D44" s="23">
        <v>14</v>
      </c>
      <c r="E44" s="24">
        <v>4430</v>
      </c>
      <c r="F44" s="24">
        <v>3830</v>
      </c>
      <c r="G44" s="24">
        <v>2990</v>
      </c>
      <c r="H44" s="35">
        <f t="shared" si="0"/>
        <v>3750</v>
      </c>
      <c r="I44" s="25">
        <f t="shared" si="2"/>
        <v>723.32565280100494</v>
      </c>
      <c r="J44" s="25">
        <f t="shared" si="3"/>
        <v>19.288684074693467</v>
      </c>
      <c r="K44" s="25">
        <f t="shared" si="1"/>
        <v>52500</v>
      </c>
    </row>
    <row r="45" spans="1:12" ht="25.5" x14ac:dyDescent="0.25">
      <c r="A45" s="21">
        <v>40</v>
      </c>
      <c r="B45" s="38" t="s">
        <v>55</v>
      </c>
      <c r="C45" s="23" t="s">
        <v>16</v>
      </c>
      <c r="D45" s="23">
        <v>2</v>
      </c>
      <c r="E45" s="24">
        <v>361500</v>
      </c>
      <c r="F45" s="24">
        <v>361500</v>
      </c>
      <c r="G45" s="24">
        <v>361500</v>
      </c>
      <c r="H45" s="35">
        <f t="shared" si="0"/>
        <v>361500</v>
      </c>
      <c r="I45" s="25">
        <f t="shared" si="2"/>
        <v>0</v>
      </c>
      <c r="J45" s="25">
        <f t="shared" si="3"/>
        <v>0</v>
      </c>
      <c r="K45" s="25">
        <f t="shared" si="1"/>
        <v>723000</v>
      </c>
    </row>
    <row r="46" spans="1:12" ht="25.5" x14ac:dyDescent="0.25">
      <c r="A46" s="21">
        <v>41</v>
      </c>
      <c r="B46" s="38" t="s">
        <v>56</v>
      </c>
      <c r="C46" s="23" t="s">
        <v>16</v>
      </c>
      <c r="D46" s="23">
        <v>3</v>
      </c>
      <c r="E46" s="24">
        <v>36000</v>
      </c>
      <c r="F46" s="24">
        <v>36000</v>
      </c>
      <c r="G46" s="24">
        <v>36000</v>
      </c>
      <c r="H46" s="35">
        <f t="shared" si="0"/>
        <v>36000</v>
      </c>
      <c r="I46" s="25">
        <f t="shared" si="2"/>
        <v>0</v>
      </c>
      <c r="J46" s="25">
        <f t="shared" si="3"/>
        <v>0</v>
      </c>
      <c r="K46" s="25">
        <f t="shared" si="1"/>
        <v>108000</v>
      </c>
    </row>
    <row r="47" spans="1:12" x14ac:dyDescent="0.25">
      <c r="A47" s="21">
        <v>42</v>
      </c>
      <c r="B47" s="38" t="s">
        <v>57</v>
      </c>
      <c r="C47" s="23" t="s">
        <v>16</v>
      </c>
      <c r="D47" s="23">
        <v>12</v>
      </c>
      <c r="E47" s="24">
        <v>16859</v>
      </c>
      <c r="F47" s="24">
        <v>14300</v>
      </c>
      <c r="G47" s="24">
        <v>14280</v>
      </c>
      <c r="H47" s="35">
        <f t="shared" si="0"/>
        <v>15146.333333333334</v>
      </c>
      <c r="I47" s="25">
        <f t="shared" si="2"/>
        <v>1483.2465517685634</v>
      </c>
      <c r="J47" s="25">
        <f t="shared" si="3"/>
        <v>9.792776371191465</v>
      </c>
      <c r="K47" s="25">
        <f t="shared" si="1"/>
        <v>181756</v>
      </c>
      <c r="L47" s="26" t="s">
        <v>58</v>
      </c>
    </row>
    <row r="48" spans="1:12" x14ac:dyDescent="0.25">
      <c r="A48" s="21">
        <v>43</v>
      </c>
      <c r="B48" s="39" t="s">
        <v>59</v>
      </c>
      <c r="C48" s="23" t="s">
        <v>16</v>
      </c>
      <c r="D48" s="33">
        <v>5</v>
      </c>
      <c r="E48" s="40">
        <v>3790</v>
      </c>
      <c r="F48" s="24">
        <v>4400</v>
      </c>
      <c r="G48" s="24">
        <v>4100</v>
      </c>
      <c r="H48" s="35">
        <f t="shared" si="0"/>
        <v>4096.666666666667</v>
      </c>
      <c r="I48" s="25">
        <f t="shared" si="2"/>
        <v>305.01366089625122</v>
      </c>
      <c r="J48" s="25">
        <f t="shared" si="3"/>
        <v>7.4454107623169534</v>
      </c>
      <c r="K48" s="25">
        <f t="shared" si="1"/>
        <v>20483.330000000002</v>
      </c>
      <c r="L48" s="41" t="s">
        <v>58</v>
      </c>
    </row>
    <row r="49" spans="1:12" x14ac:dyDescent="0.25">
      <c r="A49" s="21">
        <v>44</v>
      </c>
      <c r="B49" s="39" t="s">
        <v>60</v>
      </c>
      <c r="C49" s="23" t="s">
        <v>16</v>
      </c>
      <c r="D49" s="33">
        <v>14</v>
      </c>
      <c r="E49" s="40">
        <v>17134</v>
      </c>
      <c r="F49" s="24">
        <v>15900</v>
      </c>
      <c r="G49" s="24">
        <v>18980</v>
      </c>
      <c r="H49" s="35">
        <f t="shared" si="0"/>
        <v>17338</v>
      </c>
      <c r="I49" s="25">
        <f t="shared" si="2"/>
        <v>1550.1006418939385</v>
      </c>
      <c r="J49" s="25">
        <f t="shared" si="3"/>
        <v>8.9404812659703463</v>
      </c>
      <c r="K49" s="25">
        <f t="shared" si="1"/>
        <v>242732</v>
      </c>
      <c r="L49" s="41" t="s">
        <v>58</v>
      </c>
    </row>
    <row r="50" spans="1:12" x14ac:dyDescent="0.25">
      <c r="A50" s="21">
        <v>45</v>
      </c>
      <c r="B50" s="39" t="s">
        <v>61</v>
      </c>
      <c r="C50" s="23" t="s">
        <v>16</v>
      </c>
      <c r="D50" s="33">
        <v>2</v>
      </c>
      <c r="E50" s="40">
        <v>28990</v>
      </c>
      <c r="F50" s="24">
        <v>30353</v>
      </c>
      <c r="G50" s="24">
        <v>27865</v>
      </c>
      <c r="H50" s="35">
        <f t="shared" si="0"/>
        <v>29069.333333333332</v>
      </c>
      <c r="I50" s="25">
        <f t="shared" si="2"/>
        <v>1245.8957955356193</v>
      </c>
      <c r="J50" s="25">
        <f t="shared" si="3"/>
        <v>4.2859455400959288</v>
      </c>
      <c r="K50" s="25">
        <f t="shared" si="1"/>
        <v>58138.67</v>
      </c>
      <c r="L50" s="41" t="s">
        <v>58</v>
      </c>
    </row>
    <row r="51" spans="1:12" x14ac:dyDescent="0.25">
      <c r="A51" s="21">
        <v>46</v>
      </c>
      <c r="B51" s="39" t="s">
        <v>62</v>
      </c>
      <c r="C51" s="23" t="s">
        <v>16</v>
      </c>
      <c r="D51" s="33">
        <v>10</v>
      </c>
      <c r="E51" s="40">
        <v>17970</v>
      </c>
      <c r="F51" s="24">
        <v>15028</v>
      </c>
      <c r="G51" s="24">
        <v>13880</v>
      </c>
      <c r="H51" s="35">
        <f t="shared" si="0"/>
        <v>15626</v>
      </c>
      <c r="I51" s="25">
        <f t="shared" si="2"/>
        <v>2109.5563514635014</v>
      </c>
      <c r="J51" s="25">
        <f t="shared" si="3"/>
        <v>13.500296630382064</v>
      </c>
      <c r="K51" s="25">
        <f t="shared" si="1"/>
        <v>156260</v>
      </c>
      <c r="L51" s="41" t="s">
        <v>58</v>
      </c>
    </row>
    <row r="52" spans="1:12" x14ac:dyDescent="0.25">
      <c r="A52" s="21">
        <v>47</v>
      </c>
      <c r="B52" s="39" t="s">
        <v>63</v>
      </c>
      <c r="C52" s="23" t="s">
        <v>16</v>
      </c>
      <c r="D52" s="33">
        <v>7</v>
      </c>
      <c r="E52" s="40">
        <v>39600</v>
      </c>
      <c r="F52" s="24">
        <v>33050</v>
      </c>
      <c r="G52" s="24">
        <v>32400</v>
      </c>
      <c r="H52" s="35">
        <f t="shared" si="0"/>
        <v>35016.666666666664</v>
      </c>
      <c r="I52" s="25">
        <f t="shared" si="2"/>
        <v>3982.5661743822079</v>
      </c>
      <c r="J52" s="25">
        <f t="shared" si="3"/>
        <v>11.373344619844479</v>
      </c>
      <c r="K52" s="25">
        <f t="shared" si="1"/>
        <v>245116.67</v>
      </c>
      <c r="L52" s="41" t="s">
        <v>58</v>
      </c>
    </row>
    <row r="53" spans="1:12" x14ac:dyDescent="0.25">
      <c r="A53" s="21">
        <v>48</v>
      </c>
      <c r="B53" s="42" t="s">
        <v>64</v>
      </c>
      <c r="C53" s="23" t="s">
        <v>16</v>
      </c>
      <c r="D53" s="33">
        <v>14</v>
      </c>
      <c r="E53" s="40">
        <v>15990</v>
      </c>
      <c r="F53" s="24">
        <v>15990</v>
      </c>
      <c r="G53" s="24">
        <v>16900</v>
      </c>
      <c r="H53" s="35">
        <f t="shared" si="0"/>
        <v>16293.333333333334</v>
      </c>
      <c r="I53" s="25">
        <f t="shared" si="2"/>
        <v>525.38874496255937</v>
      </c>
      <c r="J53" s="25">
        <f t="shared" si="3"/>
        <v>3.2245626736654627</v>
      </c>
      <c r="K53" s="25">
        <f t="shared" si="1"/>
        <v>228106.67</v>
      </c>
      <c r="L53" s="41" t="s">
        <v>58</v>
      </c>
    </row>
    <row r="54" spans="1:12" x14ac:dyDescent="0.25">
      <c r="A54" s="21">
        <v>49</v>
      </c>
      <c r="B54" s="39" t="s">
        <v>65</v>
      </c>
      <c r="C54" s="23" t="s">
        <v>16</v>
      </c>
      <c r="D54" s="33">
        <v>7</v>
      </c>
      <c r="E54" s="40">
        <v>7400</v>
      </c>
      <c r="F54" s="24">
        <v>7400</v>
      </c>
      <c r="G54" s="24">
        <v>7400</v>
      </c>
      <c r="H54" s="35">
        <f t="shared" si="0"/>
        <v>7400</v>
      </c>
      <c r="I54" s="25">
        <f t="shared" si="2"/>
        <v>0</v>
      </c>
      <c r="J54" s="25">
        <f t="shared" si="3"/>
        <v>0</v>
      </c>
      <c r="K54" s="25">
        <f t="shared" si="1"/>
        <v>51800</v>
      </c>
      <c r="L54" s="41" t="s">
        <v>58</v>
      </c>
    </row>
    <row r="55" spans="1:12" x14ac:dyDescent="0.25">
      <c r="A55" s="21">
        <v>50</v>
      </c>
      <c r="B55" s="39" t="s">
        <v>66</v>
      </c>
      <c r="C55" s="23" t="s">
        <v>16</v>
      </c>
      <c r="D55" s="33">
        <v>4</v>
      </c>
      <c r="E55" s="40">
        <v>16940</v>
      </c>
      <c r="F55" s="24">
        <v>13200</v>
      </c>
      <c r="G55" s="24">
        <v>14830</v>
      </c>
      <c r="H55" s="35">
        <f t="shared" si="0"/>
        <v>14990</v>
      </c>
      <c r="I55" s="25">
        <f t="shared" si="2"/>
        <v>1875.1266623884371</v>
      </c>
      <c r="J55" s="25">
        <f t="shared" si="3"/>
        <v>12.509183871837473</v>
      </c>
      <c r="K55" s="25">
        <f t="shared" si="1"/>
        <v>59960</v>
      </c>
      <c r="L55" s="41" t="s">
        <v>58</v>
      </c>
    </row>
    <row r="56" spans="1:12" x14ac:dyDescent="0.25">
      <c r="A56" s="21">
        <v>51</v>
      </c>
      <c r="B56" s="39" t="s">
        <v>67</v>
      </c>
      <c r="C56" s="23" t="s">
        <v>16</v>
      </c>
      <c r="D56" s="33">
        <v>3</v>
      </c>
      <c r="E56" s="40">
        <v>8677</v>
      </c>
      <c r="F56" s="24">
        <v>9250</v>
      </c>
      <c r="G56" s="24">
        <v>9086</v>
      </c>
      <c r="H56" s="35">
        <f t="shared" si="0"/>
        <v>9004.3333333333339</v>
      </c>
      <c r="I56" s="25">
        <f t="shared" si="2"/>
        <v>295.10054783638293</v>
      </c>
      <c r="J56" s="25">
        <f t="shared" si="3"/>
        <v>3.2773170085112677</v>
      </c>
      <c r="K56" s="25">
        <f t="shared" si="1"/>
        <v>27013</v>
      </c>
      <c r="L56" s="41" t="s">
        <v>58</v>
      </c>
    </row>
    <row r="57" spans="1:12" x14ac:dyDescent="0.25">
      <c r="A57" s="21">
        <v>52</v>
      </c>
      <c r="B57" s="39" t="s">
        <v>68</v>
      </c>
      <c r="C57" s="23" t="s">
        <v>16</v>
      </c>
      <c r="D57" s="33">
        <v>3</v>
      </c>
      <c r="E57" s="40">
        <v>7440</v>
      </c>
      <c r="F57" s="24">
        <v>11469</v>
      </c>
      <c r="G57" s="24">
        <v>8090</v>
      </c>
      <c r="H57" s="35">
        <f t="shared" si="0"/>
        <v>8999.6666666666661</v>
      </c>
      <c r="I57" s="25">
        <f t="shared" si="2"/>
        <v>2163.0604090809225</v>
      </c>
      <c r="J57" s="25">
        <f t="shared" si="3"/>
        <v>24.034894726629755</v>
      </c>
      <c r="K57" s="25">
        <f t="shared" si="1"/>
        <v>26999</v>
      </c>
      <c r="L57" s="41" t="s">
        <v>58</v>
      </c>
    </row>
    <row r="58" spans="1:12" x14ac:dyDescent="0.25">
      <c r="A58" s="21">
        <v>53</v>
      </c>
      <c r="B58" s="39" t="s">
        <v>69</v>
      </c>
      <c r="C58" s="23" t="s">
        <v>16</v>
      </c>
      <c r="D58" s="33">
        <v>10</v>
      </c>
      <c r="E58" s="40">
        <v>11865</v>
      </c>
      <c r="F58" s="24">
        <v>12242</v>
      </c>
      <c r="G58" s="24">
        <v>12028</v>
      </c>
      <c r="H58" s="35">
        <f t="shared" si="0"/>
        <v>12045</v>
      </c>
      <c r="I58" s="25">
        <f t="shared" si="2"/>
        <v>189.07405956397085</v>
      </c>
      <c r="J58" s="25">
        <f t="shared" si="3"/>
        <v>1.5697306730093057</v>
      </c>
      <c r="K58" s="25">
        <f t="shared" si="1"/>
        <v>120450</v>
      </c>
      <c r="L58" s="41" t="s">
        <v>58</v>
      </c>
    </row>
    <row r="59" spans="1:12" x14ac:dyDescent="0.25">
      <c r="A59" s="21">
        <v>54</v>
      </c>
      <c r="B59" s="39" t="s">
        <v>70</v>
      </c>
      <c r="C59" s="23" t="s">
        <v>16</v>
      </c>
      <c r="D59" s="33">
        <v>21</v>
      </c>
      <c r="E59" s="40">
        <v>8435</v>
      </c>
      <c r="F59" s="24">
        <v>8801</v>
      </c>
      <c r="G59" s="24">
        <v>8606</v>
      </c>
      <c r="H59" s="35">
        <f t="shared" si="0"/>
        <v>8614</v>
      </c>
      <c r="I59" s="25">
        <f t="shared" si="2"/>
        <v>183.13110058097723</v>
      </c>
      <c r="J59" s="25">
        <f t="shared" si="3"/>
        <v>2.1259705198627494</v>
      </c>
      <c r="K59" s="25">
        <f t="shared" si="1"/>
        <v>180894</v>
      </c>
      <c r="L59" s="41" t="s">
        <v>58</v>
      </c>
    </row>
    <row r="60" spans="1:12" x14ac:dyDescent="0.25">
      <c r="A60" s="21">
        <v>55</v>
      </c>
      <c r="B60" s="39" t="s">
        <v>71</v>
      </c>
      <c r="C60" s="23" t="s">
        <v>16</v>
      </c>
      <c r="D60" s="33">
        <v>2</v>
      </c>
      <c r="E60" s="40">
        <v>12355</v>
      </c>
      <c r="F60" s="24">
        <v>12713</v>
      </c>
      <c r="G60" s="24">
        <v>12562</v>
      </c>
      <c r="H60" s="35">
        <f t="shared" si="0"/>
        <v>12543.333333333334</v>
      </c>
      <c r="I60" s="25">
        <f t="shared" si="2"/>
        <v>179.72849894586372</v>
      </c>
      <c r="J60" s="25">
        <f t="shared" si="3"/>
        <v>1.4328607409981162</v>
      </c>
      <c r="K60" s="25">
        <f t="shared" si="1"/>
        <v>25086.67</v>
      </c>
      <c r="L60" s="41" t="s">
        <v>58</v>
      </c>
    </row>
    <row r="61" spans="1:12" x14ac:dyDescent="0.25">
      <c r="A61" s="21">
        <v>56</v>
      </c>
      <c r="B61" s="39" t="s">
        <v>72</v>
      </c>
      <c r="C61" s="23" t="s">
        <v>16</v>
      </c>
      <c r="D61" s="33">
        <v>5</v>
      </c>
      <c r="E61" s="40">
        <v>8680</v>
      </c>
      <c r="F61" s="24">
        <v>9146</v>
      </c>
      <c r="G61" s="24">
        <v>8894</v>
      </c>
      <c r="H61" s="35">
        <f t="shared" si="0"/>
        <v>8906.6666666666661</v>
      </c>
      <c r="I61" s="25">
        <f t="shared" si="2"/>
        <v>233.25808310395877</v>
      </c>
      <c r="J61" s="25">
        <f t="shared" si="3"/>
        <v>2.6189156037121122</v>
      </c>
      <c r="K61" s="25">
        <f t="shared" si="1"/>
        <v>44533.33</v>
      </c>
      <c r="L61" s="41" t="s">
        <v>58</v>
      </c>
    </row>
    <row r="62" spans="1:12" x14ac:dyDescent="0.25">
      <c r="A62" s="21">
        <v>57</v>
      </c>
      <c r="B62" s="42" t="s">
        <v>73</v>
      </c>
      <c r="C62" s="23" t="s">
        <v>16</v>
      </c>
      <c r="D62" s="33">
        <v>7</v>
      </c>
      <c r="E62" s="40">
        <v>12110</v>
      </c>
      <c r="F62" s="24">
        <v>12506</v>
      </c>
      <c r="G62" s="24">
        <v>12262</v>
      </c>
      <c r="H62" s="35">
        <f t="shared" si="0"/>
        <v>12292.666666666666</v>
      </c>
      <c r="I62" s="25">
        <f t="shared" si="2"/>
        <v>199.77320474311196</v>
      </c>
      <c r="J62" s="25">
        <f t="shared" si="3"/>
        <v>1.6251413152267908</v>
      </c>
      <c r="K62" s="25">
        <f t="shared" si="1"/>
        <v>86048.67</v>
      </c>
      <c r="L62" s="41" t="s">
        <v>58</v>
      </c>
    </row>
    <row r="63" spans="1:12" x14ac:dyDescent="0.25">
      <c r="A63" s="21">
        <v>58</v>
      </c>
      <c r="B63" s="42" t="s">
        <v>74</v>
      </c>
      <c r="C63" s="23" t="s">
        <v>16</v>
      </c>
      <c r="D63" s="33">
        <v>1</v>
      </c>
      <c r="E63" s="40">
        <v>8925</v>
      </c>
      <c r="F63" s="24">
        <v>9256</v>
      </c>
      <c r="G63" s="24">
        <v>9156</v>
      </c>
      <c r="H63" s="35">
        <f t="shared" si="0"/>
        <v>9112.3333333333339</v>
      </c>
      <c r="I63" s="25">
        <f t="shared" si="2"/>
        <v>169.76552457237403</v>
      </c>
      <c r="J63" s="25">
        <f t="shared" si="3"/>
        <v>1.8630302290563048</v>
      </c>
      <c r="K63" s="25">
        <f t="shared" si="1"/>
        <v>9112.33</v>
      </c>
      <c r="L63" s="41" t="s">
        <v>58</v>
      </c>
    </row>
    <row r="64" spans="1:12" x14ac:dyDescent="0.25">
      <c r="A64" s="21">
        <v>59</v>
      </c>
      <c r="B64" s="39" t="s">
        <v>75</v>
      </c>
      <c r="C64" s="23" t="s">
        <v>16</v>
      </c>
      <c r="D64" s="33">
        <v>1</v>
      </c>
      <c r="E64" s="40">
        <v>9880</v>
      </c>
      <c r="F64" s="24">
        <v>9938</v>
      </c>
      <c r="G64" s="24">
        <v>8899</v>
      </c>
      <c r="H64" s="35">
        <f t="shared" si="0"/>
        <v>9572.3333333333339</v>
      </c>
      <c r="I64" s="25">
        <f t="shared" si="2"/>
        <v>583.84444275280498</v>
      </c>
      <c r="J64" s="25">
        <f t="shared" si="3"/>
        <v>6.0992907624696686</v>
      </c>
      <c r="K64" s="25">
        <f t="shared" si="1"/>
        <v>9572.33</v>
      </c>
      <c r="L64" s="26" t="s">
        <v>76</v>
      </c>
    </row>
    <row r="65" spans="1:12" x14ac:dyDescent="0.25">
      <c r="A65" s="21">
        <v>60</v>
      </c>
      <c r="B65" s="39" t="s">
        <v>77</v>
      </c>
      <c r="C65" s="23" t="s">
        <v>16</v>
      </c>
      <c r="D65" s="33">
        <v>2</v>
      </c>
      <c r="E65" s="40">
        <v>13965</v>
      </c>
      <c r="F65" s="24">
        <v>11009</v>
      </c>
      <c r="G65" s="24">
        <v>13961</v>
      </c>
      <c r="H65" s="35">
        <f t="shared" si="0"/>
        <v>12978.333333333334</v>
      </c>
      <c r="I65" s="25">
        <f t="shared" si="2"/>
        <v>1705.4938678674114</v>
      </c>
      <c r="J65" s="25">
        <f t="shared" si="3"/>
        <v>13.141085407993408</v>
      </c>
      <c r="K65" s="25">
        <f t="shared" si="1"/>
        <v>25956.67</v>
      </c>
      <c r="L65" s="26" t="s">
        <v>76</v>
      </c>
    </row>
    <row r="66" spans="1:12" x14ac:dyDescent="0.25">
      <c r="A66" s="21">
        <v>61</v>
      </c>
      <c r="B66" s="39" t="s">
        <v>78</v>
      </c>
      <c r="C66" s="23" t="s">
        <v>16</v>
      </c>
      <c r="D66" s="33">
        <v>2</v>
      </c>
      <c r="E66" s="40">
        <v>71760</v>
      </c>
      <c r="F66" s="24">
        <v>71760</v>
      </c>
      <c r="G66" s="24">
        <v>71760</v>
      </c>
      <c r="H66" s="35">
        <f t="shared" si="0"/>
        <v>71760</v>
      </c>
      <c r="I66" s="25">
        <f t="shared" si="2"/>
        <v>0</v>
      </c>
      <c r="J66" s="25">
        <f t="shared" si="3"/>
        <v>0</v>
      </c>
      <c r="K66" s="25">
        <f t="shared" si="1"/>
        <v>143520</v>
      </c>
      <c r="L66" s="26" t="s">
        <v>76</v>
      </c>
    </row>
    <row r="67" spans="1:12" x14ac:dyDescent="0.25">
      <c r="A67" s="21">
        <v>62</v>
      </c>
      <c r="B67" s="39" t="s">
        <v>79</v>
      </c>
      <c r="C67" s="23" t="s">
        <v>16</v>
      </c>
      <c r="D67" s="33">
        <v>2</v>
      </c>
      <c r="E67" s="40">
        <v>12480</v>
      </c>
      <c r="F67" s="24">
        <v>12480</v>
      </c>
      <c r="G67" s="24">
        <v>12480</v>
      </c>
      <c r="H67" s="35">
        <f t="shared" si="0"/>
        <v>12480</v>
      </c>
      <c r="I67" s="25">
        <f t="shared" si="2"/>
        <v>0</v>
      </c>
      <c r="J67" s="25">
        <f t="shared" si="3"/>
        <v>0</v>
      </c>
      <c r="K67" s="25">
        <f t="shared" si="1"/>
        <v>24960</v>
      </c>
      <c r="L67" s="26" t="s">
        <v>76</v>
      </c>
    </row>
    <row r="68" spans="1:12" x14ac:dyDescent="0.25">
      <c r="A68" s="21">
        <v>63</v>
      </c>
      <c r="B68" s="39" t="s">
        <v>80</v>
      </c>
      <c r="C68" s="23" t="s">
        <v>16</v>
      </c>
      <c r="D68" s="33">
        <v>2</v>
      </c>
      <c r="E68" s="40">
        <v>15840</v>
      </c>
      <c r="F68" s="24">
        <v>15908</v>
      </c>
      <c r="G68" s="24">
        <v>22427</v>
      </c>
      <c r="H68" s="35">
        <f t="shared" si="0"/>
        <v>18058.333333333332</v>
      </c>
      <c r="I68" s="25">
        <f t="shared" si="2"/>
        <v>3783.5290845100312</v>
      </c>
      <c r="J68" s="25">
        <f t="shared" si="3"/>
        <v>20.951706974674838</v>
      </c>
      <c r="K68" s="25">
        <f t="shared" si="1"/>
        <v>36116.67</v>
      </c>
      <c r="L68" s="26" t="s">
        <v>76</v>
      </c>
    </row>
    <row r="69" spans="1:12" x14ac:dyDescent="0.25">
      <c r="A69" s="21">
        <v>64</v>
      </c>
      <c r="B69" s="39" t="s">
        <v>81</v>
      </c>
      <c r="C69" s="23" t="s">
        <v>16</v>
      </c>
      <c r="D69" s="33">
        <v>2</v>
      </c>
      <c r="E69" s="40">
        <v>137120</v>
      </c>
      <c r="F69" s="24">
        <v>147000</v>
      </c>
      <c r="G69" s="24">
        <v>153600</v>
      </c>
      <c r="H69" s="35">
        <f t="shared" si="0"/>
        <v>145906.66666666666</v>
      </c>
      <c r="I69" s="25">
        <f t="shared" si="2"/>
        <v>8294.2228890555707</v>
      </c>
      <c r="J69" s="25">
        <f t="shared" si="3"/>
        <v>5.6846085778960784</v>
      </c>
      <c r="K69" s="25">
        <f t="shared" si="1"/>
        <v>291813.33</v>
      </c>
      <c r="L69" s="26" t="s">
        <v>76</v>
      </c>
    </row>
    <row r="70" spans="1:12" x14ac:dyDescent="0.25">
      <c r="A70" s="21">
        <v>65</v>
      </c>
      <c r="B70" s="39" t="s">
        <v>82</v>
      </c>
      <c r="C70" s="23" t="s">
        <v>16</v>
      </c>
      <c r="D70" s="33">
        <v>1</v>
      </c>
      <c r="E70" s="40">
        <v>110897</v>
      </c>
      <c r="F70" s="24">
        <v>102020</v>
      </c>
      <c r="G70" s="24">
        <v>117020</v>
      </c>
      <c r="H70" s="35">
        <f t="shared" si="0"/>
        <v>109979</v>
      </c>
      <c r="I70" s="25">
        <f t="shared" si="2"/>
        <v>7542.018496397367</v>
      </c>
      <c r="J70" s="25">
        <f t="shared" si="3"/>
        <v>6.857689646566496</v>
      </c>
      <c r="K70" s="25">
        <f t="shared" si="1"/>
        <v>109979</v>
      </c>
      <c r="L70" s="41" t="s">
        <v>83</v>
      </c>
    </row>
    <row r="71" spans="1:12" x14ac:dyDescent="0.25">
      <c r="A71" s="21">
        <v>66</v>
      </c>
      <c r="B71" s="39" t="s">
        <v>84</v>
      </c>
      <c r="C71" s="23" t="s">
        <v>16</v>
      </c>
      <c r="D71" s="33">
        <v>1</v>
      </c>
      <c r="E71" s="40">
        <v>171300</v>
      </c>
      <c r="F71" s="24">
        <v>171300</v>
      </c>
      <c r="G71" s="24">
        <v>194990</v>
      </c>
      <c r="H71" s="35">
        <f t="shared" si="0"/>
        <v>179196.66666666666</v>
      </c>
      <c r="I71" s="25">
        <f t="shared" si="2"/>
        <v>13677.427877102235</v>
      </c>
      <c r="J71" s="25">
        <f t="shared" si="3"/>
        <v>7.6326352110914835</v>
      </c>
      <c r="K71" s="25">
        <f t="shared" si="1"/>
        <v>179196.67</v>
      </c>
      <c r="L71" s="41" t="s">
        <v>83</v>
      </c>
    </row>
    <row r="72" spans="1:12" x14ac:dyDescent="0.25">
      <c r="A72" s="21">
        <v>67</v>
      </c>
      <c r="B72" s="42" t="s">
        <v>85</v>
      </c>
      <c r="C72" s="23" t="s">
        <v>16</v>
      </c>
      <c r="D72" s="33">
        <v>1</v>
      </c>
      <c r="E72" s="40">
        <v>216925</v>
      </c>
      <c r="F72" s="24">
        <v>216925</v>
      </c>
      <c r="G72" s="24">
        <v>216925</v>
      </c>
      <c r="H72" s="35">
        <f t="shared" si="0"/>
        <v>216925</v>
      </c>
      <c r="I72" s="25">
        <f t="shared" si="2"/>
        <v>0</v>
      </c>
      <c r="J72" s="25">
        <f t="shared" si="3"/>
        <v>0</v>
      </c>
      <c r="K72" s="25">
        <f t="shared" si="1"/>
        <v>216925</v>
      </c>
      <c r="L72" s="41" t="s">
        <v>83</v>
      </c>
    </row>
    <row r="73" spans="1:12" x14ac:dyDescent="0.25">
      <c r="A73" s="21">
        <v>68</v>
      </c>
      <c r="B73" s="39" t="s">
        <v>86</v>
      </c>
      <c r="C73" s="23" t="s">
        <v>16</v>
      </c>
      <c r="D73" s="33">
        <v>15</v>
      </c>
      <c r="E73" s="40">
        <v>5840</v>
      </c>
      <c r="F73" s="24">
        <v>4266</v>
      </c>
      <c r="G73" s="24">
        <v>7124.8</v>
      </c>
      <c r="H73" s="35">
        <f t="shared" si="0"/>
        <v>5743.5999999999995</v>
      </c>
      <c r="I73" s="25">
        <f t="shared" si="2"/>
        <v>1431.8359123866107</v>
      </c>
      <c r="J73" s="25">
        <f t="shared" si="3"/>
        <v>24.929241458085709</v>
      </c>
      <c r="K73" s="25">
        <f t="shared" si="1"/>
        <v>86154</v>
      </c>
      <c r="L73" s="41" t="s">
        <v>87</v>
      </c>
    </row>
    <row r="74" spans="1:12" ht="25.5" x14ac:dyDescent="0.25">
      <c r="A74" s="21">
        <v>69</v>
      </c>
      <c r="B74" s="39" t="s">
        <v>88</v>
      </c>
      <c r="C74" s="23" t="s">
        <v>16</v>
      </c>
      <c r="D74" s="33">
        <v>10</v>
      </c>
      <c r="E74" s="40">
        <v>14899</v>
      </c>
      <c r="F74" s="24">
        <v>11767.53</v>
      </c>
      <c r="G74" s="24">
        <v>11835</v>
      </c>
      <c r="H74" s="35">
        <f t="shared" ref="H74:H97" si="4">(G74+E74+F74)/3</f>
        <v>12833.843333333332</v>
      </c>
      <c r="I74" s="25">
        <f t="shared" ref="I74:I97" si="5">STDEVA(E74:G74)</f>
        <v>1788.7962694598075</v>
      </c>
      <c r="J74" s="25">
        <f t="shared" ref="J74:J97" si="6">I74/H74*100</f>
        <v>13.938118325114413</v>
      </c>
      <c r="K74" s="25">
        <f t="shared" ref="K74:K97" si="7">ROUND(H74*D74,2)</f>
        <v>128338.43</v>
      </c>
      <c r="L74" s="41" t="s">
        <v>87</v>
      </c>
    </row>
    <row r="75" spans="1:12" x14ac:dyDescent="0.25">
      <c r="A75" s="21">
        <v>70</v>
      </c>
      <c r="B75" s="39" t="s">
        <v>89</v>
      </c>
      <c r="C75" s="23" t="s">
        <v>16</v>
      </c>
      <c r="D75" s="33">
        <v>10</v>
      </c>
      <c r="E75" s="40">
        <v>21088</v>
      </c>
      <c r="F75" s="24">
        <v>21740</v>
      </c>
      <c r="G75" s="24">
        <v>21531</v>
      </c>
      <c r="H75" s="35">
        <f t="shared" si="4"/>
        <v>21453</v>
      </c>
      <c r="I75" s="25">
        <f t="shared" si="5"/>
        <v>332.92491646015321</v>
      </c>
      <c r="J75" s="25">
        <f t="shared" si="6"/>
        <v>1.5518804664156678</v>
      </c>
      <c r="K75" s="25">
        <f t="shared" si="7"/>
        <v>214530</v>
      </c>
      <c r="L75" s="41" t="s">
        <v>87</v>
      </c>
    </row>
    <row r="76" spans="1:12" x14ac:dyDescent="0.25">
      <c r="A76" s="21">
        <v>71</v>
      </c>
      <c r="B76" s="39" t="s">
        <v>90</v>
      </c>
      <c r="C76" s="23" t="s">
        <v>16</v>
      </c>
      <c r="D76" s="33">
        <v>15</v>
      </c>
      <c r="E76" s="40">
        <v>5499</v>
      </c>
      <c r="F76" s="24">
        <v>5977</v>
      </c>
      <c r="G76" s="24">
        <v>6362</v>
      </c>
      <c r="H76" s="35">
        <f t="shared" si="4"/>
        <v>5946</v>
      </c>
      <c r="I76" s="25">
        <f t="shared" si="5"/>
        <v>432.33436134547532</v>
      </c>
      <c r="J76" s="25">
        <f t="shared" si="6"/>
        <v>7.2710117952484916</v>
      </c>
      <c r="K76" s="25">
        <f t="shared" si="7"/>
        <v>89190</v>
      </c>
      <c r="L76" s="41" t="s">
        <v>87</v>
      </c>
    </row>
    <row r="77" spans="1:12" x14ac:dyDescent="0.25">
      <c r="A77" s="21">
        <v>72</v>
      </c>
      <c r="B77" s="39" t="s">
        <v>91</v>
      </c>
      <c r="C77" s="23" t="s">
        <v>16</v>
      </c>
      <c r="D77" s="33">
        <v>20</v>
      </c>
      <c r="E77" s="40">
        <v>950</v>
      </c>
      <c r="F77" s="24">
        <v>890</v>
      </c>
      <c r="G77" s="24">
        <v>760</v>
      </c>
      <c r="H77" s="35">
        <f t="shared" si="4"/>
        <v>866.66666666666663</v>
      </c>
      <c r="I77" s="25">
        <f t="shared" si="5"/>
        <v>97.12534856222311</v>
      </c>
      <c r="J77" s="25">
        <f t="shared" si="6"/>
        <v>11.20677098794882</v>
      </c>
      <c r="K77" s="25">
        <f t="shared" si="7"/>
        <v>17333.330000000002</v>
      </c>
      <c r="L77" s="41" t="s">
        <v>87</v>
      </c>
    </row>
    <row r="78" spans="1:12" x14ac:dyDescent="0.25">
      <c r="A78" s="21">
        <v>73</v>
      </c>
      <c r="B78" s="39" t="s">
        <v>92</v>
      </c>
      <c r="C78" s="23" t="s">
        <v>16</v>
      </c>
      <c r="D78" s="33">
        <v>5</v>
      </c>
      <c r="E78" s="40">
        <v>1981</v>
      </c>
      <c r="F78" s="24">
        <v>2631.24</v>
      </c>
      <c r="G78" s="24">
        <v>2115</v>
      </c>
      <c r="H78" s="35">
        <f t="shared" si="4"/>
        <v>2242.4133333333334</v>
      </c>
      <c r="I78" s="25">
        <f t="shared" si="5"/>
        <v>343.33457812071936</v>
      </c>
      <c r="J78" s="25">
        <f t="shared" si="6"/>
        <v>15.310940807257628</v>
      </c>
      <c r="K78" s="25">
        <f t="shared" si="7"/>
        <v>11212.07</v>
      </c>
      <c r="L78" s="41" t="s">
        <v>87</v>
      </c>
    </row>
    <row r="79" spans="1:12" x14ac:dyDescent="0.25">
      <c r="A79" s="21">
        <v>74</v>
      </c>
      <c r="B79" s="42" t="s">
        <v>93</v>
      </c>
      <c r="C79" s="23" t="s">
        <v>16</v>
      </c>
      <c r="D79" s="33">
        <v>5</v>
      </c>
      <c r="E79" s="40">
        <v>16974</v>
      </c>
      <c r="F79" s="24">
        <v>14125</v>
      </c>
      <c r="G79" s="24">
        <v>13231</v>
      </c>
      <c r="H79" s="35">
        <f t="shared" si="4"/>
        <v>14776.666666666666</v>
      </c>
      <c r="I79" s="25">
        <f t="shared" si="5"/>
        <v>1954.7415003865124</v>
      </c>
      <c r="J79" s="25">
        <f t="shared" si="6"/>
        <v>13.228568691990835</v>
      </c>
      <c r="K79" s="25">
        <f t="shared" si="7"/>
        <v>73883.33</v>
      </c>
      <c r="L79" s="41" t="s">
        <v>87</v>
      </c>
    </row>
    <row r="80" spans="1:12" x14ac:dyDescent="0.25">
      <c r="A80" s="21">
        <v>75</v>
      </c>
      <c r="B80" s="39" t="s">
        <v>94</v>
      </c>
      <c r="C80" s="23" t="s">
        <v>16</v>
      </c>
      <c r="D80" s="33">
        <v>10</v>
      </c>
      <c r="E80" s="40">
        <v>14825</v>
      </c>
      <c r="F80" s="24">
        <v>14825</v>
      </c>
      <c r="G80" s="24">
        <v>14825</v>
      </c>
      <c r="H80" s="35">
        <f t="shared" si="4"/>
        <v>14825</v>
      </c>
      <c r="I80" s="25">
        <f t="shared" si="5"/>
        <v>0</v>
      </c>
      <c r="J80" s="25">
        <f t="shared" si="6"/>
        <v>0</v>
      </c>
      <c r="K80" s="25">
        <f t="shared" si="7"/>
        <v>148250</v>
      </c>
      <c r="L80" s="41" t="s">
        <v>87</v>
      </c>
    </row>
    <row r="81" spans="1:12" x14ac:dyDescent="0.25">
      <c r="A81" s="21">
        <v>76</v>
      </c>
      <c r="B81" s="39" t="s">
        <v>95</v>
      </c>
      <c r="C81" s="23" t="s">
        <v>16</v>
      </c>
      <c r="D81" s="33">
        <v>20</v>
      </c>
      <c r="E81" s="40">
        <v>1866</v>
      </c>
      <c r="F81" s="24">
        <v>1199</v>
      </c>
      <c r="G81" s="24">
        <v>1664.22</v>
      </c>
      <c r="H81" s="35">
        <f t="shared" si="4"/>
        <v>1576.4066666666668</v>
      </c>
      <c r="I81" s="25">
        <f t="shared" si="5"/>
        <v>342.06086612375464</v>
      </c>
      <c r="J81" s="25">
        <f t="shared" si="6"/>
        <v>21.698770587354023</v>
      </c>
      <c r="K81" s="25">
        <f t="shared" si="7"/>
        <v>31528.13</v>
      </c>
      <c r="L81" s="41" t="s">
        <v>87</v>
      </c>
    </row>
    <row r="82" spans="1:12" x14ac:dyDescent="0.25">
      <c r="A82" s="21">
        <v>77</v>
      </c>
      <c r="B82" s="39" t="s">
        <v>96</v>
      </c>
      <c r="C82" s="23" t="s">
        <v>16</v>
      </c>
      <c r="D82" s="33">
        <v>20</v>
      </c>
      <c r="E82" s="40">
        <v>1995.54</v>
      </c>
      <c r="F82" s="24">
        <v>1110</v>
      </c>
      <c r="G82" s="24">
        <v>1339</v>
      </c>
      <c r="H82" s="35">
        <f t="shared" si="4"/>
        <v>1481.5133333333333</v>
      </c>
      <c r="I82" s="25">
        <f t="shared" si="5"/>
        <v>459.64966064746869</v>
      </c>
      <c r="J82" s="25">
        <f t="shared" si="6"/>
        <v>31.025685041475747</v>
      </c>
      <c r="K82" s="25">
        <f t="shared" si="7"/>
        <v>29630.27</v>
      </c>
      <c r="L82" s="41" t="s">
        <v>87</v>
      </c>
    </row>
    <row r="83" spans="1:12" x14ac:dyDescent="0.25">
      <c r="A83" s="21">
        <v>78</v>
      </c>
      <c r="B83" s="39" t="s">
        <v>97</v>
      </c>
      <c r="C83" s="23" t="s">
        <v>16</v>
      </c>
      <c r="D83" s="33">
        <v>10</v>
      </c>
      <c r="E83" s="40">
        <v>4669</v>
      </c>
      <c r="F83" s="24">
        <v>4797</v>
      </c>
      <c r="G83" s="24">
        <v>3362.4</v>
      </c>
      <c r="H83" s="35">
        <f t="shared" si="4"/>
        <v>4276.1333333333332</v>
      </c>
      <c r="I83" s="25">
        <f t="shared" si="5"/>
        <v>793.90015325186403</v>
      </c>
      <c r="J83" s="25">
        <f t="shared" si="6"/>
        <v>18.565841880168939</v>
      </c>
      <c r="K83" s="25">
        <f t="shared" si="7"/>
        <v>42761.33</v>
      </c>
      <c r="L83" s="41" t="s">
        <v>87</v>
      </c>
    </row>
    <row r="84" spans="1:12" x14ac:dyDescent="0.25">
      <c r="A84" s="21">
        <v>79</v>
      </c>
      <c r="B84" s="39" t="s">
        <v>98</v>
      </c>
      <c r="C84" s="23" t="s">
        <v>16</v>
      </c>
      <c r="D84" s="33">
        <v>1</v>
      </c>
      <c r="E84" s="40">
        <v>40000</v>
      </c>
      <c r="F84" s="24">
        <v>40000</v>
      </c>
      <c r="G84" s="24">
        <v>40000</v>
      </c>
      <c r="H84" s="35">
        <f t="shared" si="4"/>
        <v>40000</v>
      </c>
      <c r="I84" s="25">
        <f t="shared" si="5"/>
        <v>0</v>
      </c>
      <c r="J84" s="25">
        <f t="shared" si="6"/>
        <v>0</v>
      </c>
      <c r="K84" s="25">
        <f t="shared" si="7"/>
        <v>40000</v>
      </c>
      <c r="L84" s="41" t="s">
        <v>87</v>
      </c>
    </row>
    <row r="85" spans="1:12" ht="25.5" x14ac:dyDescent="0.25">
      <c r="A85" s="21">
        <v>80</v>
      </c>
      <c r="B85" s="39" t="s">
        <v>99</v>
      </c>
      <c r="C85" s="23" t="s">
        <v>16</v>
      </c>
      <c r="D85" s="33">
        <v>1</v>
      </c>
      <c r="E85" s="40">
        <v>35350</v>
      </c>
      <c r="F85" s="24">
        <v>35350</v>
      </c>
      <c r="G85" s="24">
        <v>27170</v>
      </c>
      <c r="H85" s="35">
        <f t="shared" si="4"/>
        <v>32623.333333333332</v>
      </c>
      <c r="I85" s="25">
        <f t="shared" si="5"/>
        <v>4722.7252019711304</v>
      </c>
      <c r="J85" s="25">
        <f t="shared" si="6"/>
        <v>14.476525601219365</v>
      </c>
      <c r="K85" s="25">
        <f t="shared" si="7"/>
        <v>32623.33</v>
      </c>
      <c r="L85" s="41" t="s">
        <v>87</v>
      </c>
    </row>
    <row r="86" spans="1:12" x14ac:dyDescent="0.25">
      <c r="A86" s="21">
        <v>81</v>
      </c>
      <c r="B86" s="42" t="s">
        <v>100</v>
      </c>
      <c r="C86" s="23" t="s">
        <v>16</v>
      </c>
      <c r="D86" s="33">
        <v>5</v>
      </c>
      <c r="E86" s="40">
        <v>3675</v>
      </c>
      <c r="F86" s="24">
        <v>3060</v>
      </c>
      <c r="G86" s="24">
        <v>3700</v>
      </c>
      <c r="H86" s="35">
        <f t="shared" si="4"/>
        <v>3478.3333333333335</v>
      </c>
      <c r="I86" s="25">
        <f t="shared" si="5"/>
        <v>362.502873551829</v>
      </c>
      <c r="J86" s="25">
        <f t="shared" si="6"/>
        <v>10.421740495021437</v>
      </c>
      <c r="K86" s="25">
        <f t="shared" si="7"/>
        <v>17391.669999999998</v>
      </c>
      <c r="L86" s="41" t="s">
        <v>87</v>
      </c>
    </row>
    <row r="87" spans="1:12" x14ac:dyDescent="0.25">
      <c r="A87" s="21">
        <v>82</v>
      </c>
      <c r="B87" s="39" t="s">
        <v>101</v>
      </c>
      <c r="C87" s="23" t="s">
        <v>16</v>
      </c>
      <c r="D87" s="33">
        <v>5</v>
      </c>
      <c r="E87" s="40">
        <v>6330</v>
      </c>
      <c r="F87" s="24">
        <v>4337</v>
      </c>
      <c r="G87" s="24">
        <v>5508</v>
      </c>
      <c r="H87" s="35">
        <f t="shared" si="4"/>
        <v>5391.666666666667</v>
      </c>
      <c r="I87" s="25">
        <f t="shared" si="5"/>
        <v>1001.5799185952841</v>
      </c>
      <c r="J87" s="25">
        <f t="shared" si="6"/>
        <v>18.576443621550862</v>
      </c>
      <c r="K87" s="25">
        <f t="shared" si="7"/>
        <v>26958.33</v>
      </c>
      <c r="L87" s="41" t="s">
        <v>87</v>
      </c>
    </row>
    <row r="88" spans="1:12" x14ac:dyDescent="0.25">
      <c r="A88" s="21">
        <v>83</v>
      </c>
      <c r="B88" s="39" t="s">
        <v>102</v>
      </c>
      <c r="C88" s="23" t="s">
        <v>16</v>
      </c>
      <c r="D88" s="33">
        <v>5</v>
      </c>
      <c r="E88" s="40">
        <v>5899</v>
      </c>
      <c r="F88" s="24">
        <v>6880</v>
      </c>
      <c r="G88" s="24">
        <v>6330</v>
      </c>
      <c r="H88" s="35">
        <f t="shared" si="4"/>
        <v>6369.666666666667</v>
      </c>
      <c r="I88" s="25">
        <f t="shared" si="5"/>
        <v>491.70146769491481</v>
      </c>
      <c r="J88" s="25">
        <f t="shared" si="6"/>
        <v>7.7194222779043615</v>
      </c>
      <c r="K88" s="25">
        <f t="shared" si="7"/>
        <v>31848.33</v>
      </c>
      <c r="L88" s="41" t="s">
        <v>87</v>
      </c>
    </row>
    <row r="89" spans="1:12" x14ac:dyDescent="0.25">
      <c r="A89" s="21">
        <v>84</v>
      </c>
      <c r="B89" s="39" t="s">
        <v>103</v>
      </c>
      <c r="C89" s="23" t="s">
        <v>16</v>
      </c>
      <c r="D89" s="33">
        <v>1</v>
      </c>
      <c r="E89" s="40">
        <v>17017</v>
      </c>
      <c r="F89" s="24">
        <v>21038</v>
      </c>
      <c r="G89" s="24">
        <v>18050.599999999999</v>
      </c>
      <c r="H89" s="35">
        <f t="shared" si="4"/>
        <v>18701.866666666665</v>
      </c>
      <c r="I89" s="25">
        <f t="shared" si="5"/>
        <v>2088.1143295646752</v>
      </c>
      <c r="J89" s="25">
        <f t="shared" si="6"/>
        <v>11.165272252135306</v>
      </c>
      <c r="K89" s="25">
        <f t="shared" si="7"/>
        <v>18701.87</v>
      </c>
      <c r="L89" s="41" t="s">
        <v>87</v>
      </c>
    </row>
    <row r="90" spans="1:12" x14ac:dyDescent="0.25">
      <c r="A90" s="21">
        <v>85</v>
      </c>
      <c r="B90" s="39" t="s">
        <v>104</v>
      </c>
      <c r="C90" s="23" t="s">
        <v>16</v>
      </c>
      <c r="D90" s="33">
        <v>10</v>
      </c>
      <c r="E90" s="40">
        <v>1582</v>
      </c>
      <c r="F90" s="24">
        <v>1357.36</v>
      </c>
      <c r="G90" s="24">
        <v>1582</v>
      </c>
      <c r="H90" s="35">
        <f t="shared" si="4"/>
        <v>1507.12</v>
      </c>
      <c r="I90" s="25">
        <f t="shared" si="5"/>
        <v>129.69596447075759</v>
      </c>
      <c r="J90" s="25">
        <f t="shared" si="6"/>
        <v>8.6055499542675822</v>
      </c>
      <c r="K90" s="25">
        <f t="shared" si="7"/>
        <v>15071.2</v>
      </c>
      <c r="L90" s="41" t="s">
        <v>87</v>
      </c>
    </row>
    <row r="91" spans="1:12" ht="25.5" x14ac:dyDescent="0.25">
      <c r="A91" s="21">
        <v>86</v>
      </c>
      <c r="B91" s="39" t="s">
        <v>105</v>
      </c>
      <c r="C91" s="23" t="s">
        <v>16</v>
      </c>
      <c r="D91" s="33">
        <v>10</v>
      </c>
      <c r="E91" s="40">
        <v>2922</v>
      </c>
      <c r="F91" s="24">
        <v>2400</v>
      </c>
      <c r="G91" s="24">
        <v>2268</v>
      </c>
      <c r="H91" s="35">
        <f t="shared" si="4"/>
        <v>2530</v>
      </c>
      <c r="I91" s="25">
        <f t="shared" si="5"/>
        <v>345.83811241677802</v>
      </c>
      <c r="J91" s="25">
        <f t="shared" si="6"/>
        <v>13.669490609358814</v>
      </c>
      <c r="K91" s="25">
        <f t="shared" si="7"/>
        <v>25300</v>
      </c>
      <c r="L91" s="41" t="s">
        <v>87</v>
      </c>
    </row>
    <row r="92" spans="1:12" x14ac:dyDescent="0.25">
      <c r="A92" s="21">
        <v>87</v>
      </c>
      <c r="B92" s="42" t="s">
        <v>106</v>
      </c>
      <c r="C92" s="23" t="s">
        <v>16</v>
      </c>
      <c r="D92" s="33">
        <v>10</v>
      </c>
      <c r="E92" s="40">
        <v>3650</v>
      </c>
      <c r="F92" s="24">
        <v>4599</v>
      </c>
      <c r="G92" s="24">
        <v>4190</v>
      </c>
      <c r="H92" s="35">
        <f t="shared" si="4"/>
        <v>4146.333333333333</v>
      </c>
      <c r="I92" s="25">
        <f t="shared" si="5"/>
        <v>476.00455179896477</v>
      </c>
      <c r="J92" s="25">
        <f t="shared" si="6"/>
        <v>11.480132288744226</v>
      </c>
      <c r="K92" s="25">
        <f t="shared" si="7"/>
        <v>41463.33</v>
      </c>
      <c r="L92" s="41" t="s">
        <v>87</v>
      </c>
    </row>
    <row r="93" spans="1:12" ht="25.5" x14ac:dyDescent="0.25">
      <c r="A93" s="21">
        <v>88</v>
      </c>
      <c r="B93" s="39" t="s">
        <v>107</v>
      </c>
      <c r="C93" s="23" t="s">
        <v>16</v>
      </c>
      <c r="D93" s="33">
        <v>5</v>
      </c>
      <c r="E93" s="40">
        <v>22121</v>
      </c>
      <c r="F93" s="24">
        <v>21622.560000000001</v>
      </c>
      <c r="G93" s="24">
        <v>20722</v>
      </c>
      <c r="H93" s="35">
        <f t="shared" si="4"/>
        <v>21488.52</v>
      </c>
      <c r="I93" s="25">
        <f t="shared" si="5"/>
        <v>709.06649279175519</v>
      </c>
      <c r="J93" s="25">
        <f t="shared" si="6"/>
        <v>3.2997455980763459</v>
      </c>
      <c r="K93" s="25">
        <f t="shared" si="7"/>
        <v>107442.6</v>
      </c>
      <c r="L93" s="41" t="s">
        <v>87</v>
      </c>
    </row>
    <row r="94" spans="1:12" x14ac:dyDescent="0.25">
      <c r="A94" s="21">
        <v>89</v>
      </c>
      <c r="B94" s="39" t="s">
        <v>108</v>
      </c>
      <c r="C94" s="23" t="s">
        <v>16</v>
      </c>
      <c r="D94" s="33">
        <v>5</v>
      </c>
      <c r="E94" s="40">
        <v>245310</v>
      </c>
      <c r="F94" s="24">
        <v>246110</v>
      </c>
      <c r="G94" s="24">
        <v>246700</v>
      </c>
      <c r="H94" s="35">
        <f t="shared" si="4"/>
        <v>246040</v>
      </c>
      <c r="I94" s="25">
        <f t="shared" si="5"/>
        <v>697.63887506359617</v>
      </c>
      <c r="J94" s="25">
        <f t="shared" si="6"/>
        <v>0.28354693345130721</v>
      </c>
      <c r="K94" s="25">
        <f t="shared" si="7"/>
        <v>1230200</v>
      </c>
      <c r="L94" s="41" t="s">
        <v>87</v>
      </c>
    </row>
    <row r="95" spans="1:12" x14ac:dyDescent="0.25">
      <c r="A95" s="21">
        <v>90</v>
      </c>
      <c r="B95" s="39" t="s">
        <v>109</v>
      </c>
      <c r="C95" s="23" t="s">
        <v>16</v>
      </c>
      <c r="D95" s="33">
        <v>5</v>
      </c>
      <c r="E95" s="40">
        <v>14450</v>
      </c>
      <c r="F95" s="24">
        <v>14800</v>
      </c>
      <c r="G95" s="24">
        <v>15100</v>
      </c>
      <c r="H95" s="35">
        <f t="shared" si="4"/>
        <v>14783.333333333334</v>
      </c>
      <c r="I95" s="25">
        <f t="shared" si="5"/>
        <v>325.32035493238556</v>
      </c>
      <c r="J95" s="25">
        <f t="shared" si="6"/>
        <v>2.2005886466677711</v>
      </c>
      <c r="K95" s="25">
        <f t="shared" si="7"/>
        <v>73916.67</v>
      </c>
      <c r="L95" s="41" t="s">
        <v>87</v>
      </c>
    </row>
    <row r="96" spans="1:12" ht="25.5" x14ac:dyDescent="0.25">
      <c r="A96" s="21">
        <v>91</v>
      </c>
      <c r="B96" s="39" t="s">
        <v>110</v>
      </c>
      <c r="C96" s="23" t="s">
        <v>16</v>
      </c>
      <c r="D96" s="33">
        <v>5</v>
      </c>
      <c r="E96" s="40">
        <v>238650</v>
      </c>
      <c r="F96" s="24">
        <v>239550</v>
      </c>
      <c r="G96" s="24">
        <v>239000</v>
      </c>
      <c r="H96" s="35">
        <f t="shared" si="4"/>
        <v>239066.66666666666</v>
      </c>
      <c r="I96" s="25">
        <f t="shared" si="5"/>
        <v>453.6885862938733</v>
      </c>
      <c r="J96" s="25">
        <f t="shared" si="6"/>
        <v>0.18977492455125766</v>
      </c>
      <c r="K96" s="25">
        <f t="shared" si="7"/>
        <v>1195333.33</v>
      </c>
      <c r="L96" s="41" t="s">
        <v>87</v>
      </c>
    </row>
    <row r="97" spans="1:14" x14ac:dyDescent="0.25">
      <c r="A97" s="21">
        <v>92</v>
      </c>
      <c r="B97" s="39" t="s">
        <v>111</v>
      </c>
      <c r="C97" s="23" t="s">
        <v>16</v>
      </c>
      <c r="D97" s="33">
        <v>2</v>
      </c>
      <c r="E97" s="40">
        <v>4644715.68</v>
      </c>
      <c r="F97" s="24">
        <v>5074963.03</v>
      </c>
      <c r="G97" s="24">
        <v>4947844.49</v>
      </c>
      <c r="H97" s="35">
        <f t="shared" si="4"/>
        <v>4889174.3999999994</v>
      </c>
      <c r="I97" s="25">
        <f t="shared" si="5"/>
        <v>221042.59802346205</v>
      </c>
      <c r="J97" s="25">
        <f t="shared" si="6"/>
        <v>4.5210618386503469</v>
      </c>
      <c r="K97" s="25">
        <f t="shared" si="7"/>
        <v>9778348.8000000007</v>
      </c>
      <c r="L97" s="41" t="s">
        <v>112</v>
      </c>
    </row>
    <row r="98" spans="1:14" x14ac:dyDescent="0.25">
      <c r="A98" s="43"/>
      <c r="B98" s="44" t="s">
        <v>113</v>
      </c>
      <c r="C98" s="44"/>
      <c r="D98" s="45"/>
      <c r="E98" s="46"/>
      <c r="F98" s="46"/>
      <c r="G98" s="46"/>
      <c r="H98" s="47"/>
      <c r="I98" s="47"/>
      <c r="J98" s="47"/>
      <c r="K98" s="47">
        <f>SUM(K6:K97)</f>
        <v>26848224.419999998</v>
      </c>
    </row>
    <row r="99" spans="1:14" x14ac:dyDescent="0.25">
      <c r="K99" s="50"/>
    </row>
    <row r="100" spans="1:14" x14ac:dyDescent="0.25">
      <c r="K100" s="50"/>
    </row>
    <row r="101" spans="1:14" s="3" customFormat="1" ht="12.75" x14ac:dyDescent="0.2">
      <c r="A101" s="4"/>
      <c r="B101" s="5"/>
      <c r="D101" s="6"/>
      <c r="E101" s="6"/>
      <c r="F101" s="6"/>
      <c r="G101" s="6"/>
      <c r="H101" s="6"/>
      <c r="I101" s="6"/>
      <c r="J101" s="6"/>
      <c r="K101" s="50"/>
      <c r="L101" s="2"/>
      <c r="M101" s="2"/>
      <c r="N101" s="2"/>
    </row>
    <row r="102" spans="1:14" s="55" customFormat="1" ht="12.75" x14ac:dyDescent="0.25">
      <c r="A102" s="51" t="s">
        <v>114</v>
      </c>
      <c r="B102" s="51"/>
      <c r="C102" s="52"/>
      <c r="D102" s="53"/>
      <c r="E102" s="50" t="s">
        <v>115</v>
      </c>
      <c r="F102" s="50"/>
      <c r="G102" s="50"/>
      <c r="H102" s="50"/>
      <c r="I102" s="50"/>
      <c r="J102" s="50"/>
      <c r="K102" s="50"/>
      <c r="L102" s="54"/>
      <c r="M102" s="54"/>
      <c r="N102" s="54"/>
    </row>
    <row r="103" spans="1:14" s="55" customFormat="1" ht="12.75" x14ac:dyDescent="0.25">
      <c r="A103" s="56"/>
      <c r="B103" s="57"/>
      <c r="C103" s="58" t="s">
        <v>116</v>
      </c>
      <c r="D103" s="58"/>
      <c r="E103" s="50"/>
      <c r="F103" s="50"/>
      <c r="G103" s="50"/>
      <c r="H103" s="50"/>
      <c r="I103" s="50"/>
      <c r="J103" s="50"/>
      <c r="K103" s="50"/>
      <c r="L103" s="54"/>
      <c r="M103" s="54"/>
      <c r="N103" s="54"/>
    </row>
    <row r="104" spans="1:14" s="55" customFormat="1" ht="12.75" x14ac:dyDescent="0.25">
      <c r="A104" s="56"/>
      <c r="B104" s="57"/>
      <c r="C104" s="59"/>
      <c r="D104" s="60"/>
      <c r="E104" s="50"/>
      <c r="F104" s="50"/>
      <c r="G104" s="50"/>
      <c r="H104" s="50"/>
      <c r="I104" s="50"/>
      <c r="J104" s="50"/>
      <c r="K104" s="50"/>
      <c r="L104" s="54"/>
      <c r="M104" s="54"/>
      <c r="N104" s="54"/>
    </row>
    <row r="105" spans="1:14" s="55" customFormat="1" ht="12.75" x14ac:dyDescent="0.25">
      <c r="A105" s="61"/>
      <c r="B105" s="61"/>
      <c r="C105" s="59"/>
      <c r="D105" s="60"/>
      <c r="E105" s="50"/>
      <c r="F105" s="50"/>
      <c r="G105" s="50"/>
      <c r="H105" s="50"/>
      <c r="I105" s="50"/>
      <c r="J105" s="50"/>
      <c r="K105" s="50"/>
      <c r="L105" s="54"/>
      <c r="M105" s="54"/>
      <c r="N105" s="54"/>
    </row>
    <row r="106" spans="1:14" s="55" customFormat="1" ht="12.75" x14ac:dyDescent="0.25">
      <c r="A106" s="51" t="s">
        <v>117</v>
      </c>
      <c r="B106" s="51"/>
      <c r="C106" s="58" t="s">
        <v>116</v>
      </c>
      <c r="D106" s="58"/>
      <c r="E106" s="50" t="s">
        <v>118</v>
      </c>
      <c r="F106" s="50"/>
      <c r="G106" s="50"/>
      <c r="H106" s="50"/>
      <c r="I106" s="50"/>
      <c r="J106" s="50"/>
      <c r="K106" s="50"/>
      <c r="L106" s="54"/>
      <c r="M106" s="54"/>
      <c r="N106" s="54"/>
    </row>
    <row r="107" spans="1:14" s="55" customFormat="1" ht="12.75" x14ac:dyDescent="0.25">
      <c r="A107" s="62"/>
      <c r="B107" s="63" t="s">
        <v>119</v>
      </c>
      <c r="C107" s="59"/>
      <c r="D107" s="60"/>
      <c r="E107" s="50"/>
      <c r="F107" s="50"/>
      <c r="G107" s="50"/>
      <c r="H107" s="50"/>
      <c r="I107" s="50"/>
      <c r="J107" s="50"/>
      <c r="K107" s="50"/>
      <c r="L107" s="54"/>
      <c r="M107" s="54"/>
      <c r="N107" s="54"/>
    </row>
    <row r="108" spans="1:14" s="55" customFormat="1" ht="12.75" x14ac:dyDescent="0.25">
      <c r="A108" s="56"/>
      <c r="B108" s="64"/>
      <c r="C108" s="59"/>
      <c r="D108" s="60"/>
      <c r="E108" s="50"/>
      <c r="F108" s="50"/>
      <c r="G108" s="50"/>
      <c r="H108" s="50"/>
      <c r="I108" s="50"/>
      <c r="J108" s="50"/>
      <c r="K108" s="50"/>
      <c r="L108" s="54"/>
      <c r="M108" s="54"/>
      <c r="N108" s="54"/>
    </row>
    <row r="109" spans="1:14" s="55" customFormat="1" ht="12.75" x14ac:dyDescent="0.25">
      <c r="A109" s="56"/>
      <c r="B109" s="64"/>
      <c r="C109" s="59"/>
      <c r="D109" s="60"/>
      <c r="E109" s="50"/>
      <c r="F109" s="50"/>
      <c r="G109" s="50"/>
      <c r="H109" s="50"/>
      <c r="I109" s="50"/>
      <c r="J109" s="50"/>
      <c r="K109" s="50"/>
      <c r="L109" s="54"/>
      <c r="M109" s="54"/>
      <c r="N109" s="54"/>
    </row>
    <row r="110" spans="1:14" s="67" customFormat="1" ht="12.75" x14ac:dyDescent="0.25">
      <c r="A110" s="65"/>
      <c r="B110" s="65"/>
      <c r="C110" s="66"/>
      <c r="D110" s="66"/>
      <c r="E110" s="66"/>
      <c r="F110" s="50"/>
      <c r="G110" s="50"/>
      <c r="H110" s="50"/>
      <c r="I110" s="50"/>
      <c r="J110" s="50"/>
      <c r="K110" s="50"/>
      <c r="L110" s="54"/>
      <c r="M110" s="54"/>
      <c r="N110" s="54"/>
    </row>
    <row r="111" spans="1:14" s="55" customFormat="1" ht="12.75" x14ac:dyDescent="0.25">
      <c r="A111" s="56"/>
      <c r="B111" s="68"/>
      <c r="C111" s="69"/>
      <c r="D111" s="69"/>
      <c r="E111" s="69"/>
      <c r="F111" s="50"/>
      <c r="G111" s="50"/>
      <c r="H111" s="50"/>
      <c r="I111" s="50"/>
      <c r="J111" s="50"/>
      <c r="K111" s="50"/>
      <c r="L111" s="54"/>
      <c r="M111" s="54"/>
      <c r="N111" s="54"/>
    </row>
    <row r="112" spans="1:14" s="55" customFormat="1" ht="12.75" x14ac:dyDescent="0.25">
      <c r="A112" s="70"/>
      <c r="B112" s="68"/>
      <c r="D112" s="50"/>
      <c r="E112" s="50"/>
      <c r="F112" s="50"/>
      <c r="G112" s="50"/>
      <c r="H112" s="50"/>
      <c r="I112" s="50"/>
      <c r="J112" s="50"/>
      <c r="K112" s="50"/>
      <c r="L112" s="54"/>
      <c r="M112" s="54"/>
      <c r="N112" s="54"/>
    </row>
  </sheetData>
  <mergeCells count="14">
    <mergeCell ref="A102:B102"/>
    <mergeCell ref="C103:D103"/>
    <mergeCell ref="A105:B105"/>
    <mergeCell ref="A106:B106"/>
    <mergeCell ref="C106:D106"/>
    <mergeCell ref="C111:E111"/>
    <mergeCell ref="A1:K1"/>
    <mergeCell ref="A3:A4"/>
    <mergeCell ref="B3:B4"/>
    <mergeCell ref="C3:C4"/>
    <mergeCell ref="D3:D4"/>
    <mergeCell ref="E3:G3"/>
    <mergeCell ref="H3:J3"/>
    <mergeCell ref="K3:K4"/>
  </mergeCells>
  <dataValidations count="1">
    <dataValidation type="decimal" allowBlank="1" showInputMessage="1" showErrorMessage="1" sqref="D32:D97">
      <formula1>0</formula1>
      <formula2>10000000000</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3"/>
  <sheetViews>
    <sheetView tabSelected="1" workbookViewId="0">
      <selection activeCell="B84" sqref="B84"/>
    </sheetView>
  </sheetViews>
  <sheetFormatPr defaultRowHeight="15" x14ac:dyDescent="0.25"/>
  <cols>
    <col min="1" max="1" width="9.140625" style="72"/>
    <col min="2" max="2" width="34.85546875" style="109" customWidth="1"/>
    <col min="3" max="3" width="9.5703125" style="109" customWidth="1"/>
    <col min="4" max="4" width="14.140625" style="72" customWidth="1"/>
    <col min="5" max="5" width="19" style="72" customWidth="1"/>
    <col min="6" max="6" width="10" style="72" customWidth="1"/>
    <col min="7" max="7" width="12.28515625" style="72" customWidth="1"/>
    <col min="8" max="8" width="20.42578125" style="72" customWidth="1"/>
    <col min="9" max="9" width="21.7109375" style="72" customWidth="1"/>
    <col min="10" max="10" width="20.7109375" style="72" customWidth="1"/>
    <col min="11" max="11" width="25.28515625" style="72" customWidth="1"/>
    <col min="12" max="12" width="20.85546875" style="72" hidden="1" customWidth="1"/>
    <col min="13" max="13" width="17.28515625" style="72" hidden="1" customWidth="1"/>
    <col min="14" max="14" width="18" style="72" hidden="1" customWidth="1"/>
    <col min="15" max="15" width="0" style="72" hidden="1" customWidth="1"/>
    <col min="16" max="16384" width="9.140625" style="72"/>
  </cols>
  <sheetData>
    <row r="2" spans="1:14" ht="16.5" thickBot="1" x14ac:dyDescent="0.3">
      <c r="A2" s="71" t="s">
        <v>120</v>
      </c>
      <c r="B2" s="71"/>
      <c r="C2" s="71"/>
      <c r="D2" s="71"/>
      <c r="E2" s="71"/>
      <c r="F2" s="71"/>
      <c r="G2" s="71"/>
      <c r="H2" s="71"/>
      <c r="I2" s="71"/>
      <c r="J2" s="71"/>
      <c r="K2" s="71"/>
    </row>
    <row r="3" spans="1:14" ht="15.75" x14ac:dyDescent="0.25">
      <c r="A3" s="73" t="s">
        <v>121</v>
      </c>
      <c r="B3" s="74" t="s">
        <v>122</v>
      </c>
      <c r="C3" s="75" t="s">
        <v>123</v>
      </c>
      <c r="D3" s="76"/>
      <c r="E3" s="74"/>
      <c r="F3" s="75" t="s">
        <v>124</v>
      </c>
      <c r="G3" s="74"/>
      <c r="H3" s="77" t="s">
        <v>125</v>
      </c>
      <c r="I3" s="75" t="s">
        <v>126</v>
      </c>
      <c r="J3" s="76" t="s">
        <v>127</v>
      </c>
      <c r="K3" s="74" t="s">
        <v>128</v>
      </c>
    </row>
    <row r="4" spans="1:14" ht="32.25" thickBot="1" x14ac:dyDescent="0.3">
      <c r="A4" s="78"/>
      <c r="B4" s="79"/>
      <c r="C4" s="80" t="s">
        <v>5</v>
      </c>
      <c r="D4" s="81" t="s">
        <v>129</v>
      </c>
      <c r="E4" s="82" t="s">
        <v>130</v>
      </c>
      <c r="F4" s="80" t="s">
        <v>5</v>
      </c>
      <c r="G4" s="82" t="s">
        <v>130</v>
      </c>
      <c r="H4" s="83"/>
      <c r="I4" s="84"/>
      <c r="J4" s="85"/>
      <c r="K4" s="79"/>
      <c r="L4" s="86" t="s">
        <v>131</v>
      </c>
    </row>
    <row r="5" spans="1:14" ht="15.75" x14ac:dyDescent="0.25">
      <c r="A5" s="87">
        <v>1</v>
      </c>
      <c r="B5" s="88">
        <v>2</v>
      </c>
      <c r="C5" s="89">
        <v>3</v>
      </c>
      <c r="D5" s="90">
        <v>4</v>
      </c>
      <c r="E5" s="88">
        <v>5</v>
      </c>
      <c r="F5" s="89">
        <v>6</v>
      </c>
      <c r="G5" s="88">
        <v>7</v>
      </c>
      <c r="H5" s="91">
        <v>8</v>
      </c>
      <c r="I5" s="89">
        <v>9</v>
      </c>
      <c r="J5" s="90">
        <v>10</v>
      </c>
      <c r="K5" s="88">
        <v>11</v>
      </c>
    </row>
    <row r="6" spans="1:14" ht="38.25" x14ac:dyDescent="0.25">
      <c r="A6" s="92">
        <v>1</v>
      </c>
      <c r="B6" s="39" t="s">
        <v>39</v>
      </c>
      <c r="C6" s="33">
        <v>6</v>
      </c>
      <c r="D6" s="93">
        <f>28454.67</f>
        <v>28454.67</v>
      </c>
      <c r="E6" s="94">
        <f>C6*D6</f>
        <v>170728.02</v>
      </c>
      <c r="F6" s="93">
        <v>0</v>
      </c>
      <c r="G6" s="94">
        <f t="shared" ref="G6:G60" si="0">D6*F6</f>
        <v>0</v>
      </c>
      <c r="H6" s="94">
        <f t="shared" ref="H6:H60" si="1">E6+G6</f>
        <v>170728.02</v>
      </c>
      <c r="I6" s="95" t="s">
        <v>132</v>
      </c>
      <c r="J6" s="96" t="s">
        <v>8</v>
      </c>
      <c r="K6" s="97" t="s">
        <v>133</v>
      </c>
      <c r="L6" s="98" t="s">
        <v>134</v>
      </c>
      <c r="M6" s="72" t="s">
        <v>135</v>
      </c>
    </row>
    <row r="7" spans="1:14" ht="38.25" x14ac:dyDescent="0.25">
      <c r="A7" s="92">
        <v>2</v>
      </c>
      <c r="B7" s="99" t="s">
        <v>136</v>
      </c>
      <c r="C7" s="100">
        <v>6</v>
      </c>
      <c r="D7" s="24">
        <v>130807.33</v>
      </c>
      <c r="E7" s="94">
        <f t="shared" ref="E7:E60" si="2">C7*D7</f>
        <v>784843.98</v>
      </c>
      <c r="F7" s="93">
        <v>0</v>
      </c>
      <c r="G7" s="94">
        <f t="shared" si="0"/>
        <v>0</v>
      </c>
      <c r="H7" s="94">
        <f t="shared" si="1"/>
        <v>784843.98</v>
      </c>
      <c r="I7" s="95" t="s">
        <v>132</v>
      </c>
      <c r="J7" s="101" t="s">
        <v>137</v>
      </c>
      <c r="K7" s="97" t="s">
        <v>133</v>
      </c>
      <c r="L7" s="98" t="s">
        <v>134</v>
      </c>
      <c r="M7" s="72" t="s">
        <v>135</v>
      </c>
      <c r="N7" s="72" t="s">
        <v>138</v>
      </c>
    </row>
    <row r="8" spans="1:14" ht="38.25" x14ac:dyDescent="0.25">
      <c r="A8" s="92">
        <v>3</v>
      </c>
      <c r="B8" s="99" t="s">
        <v>139</v>
      </c>
      <c r="C8" s="100">
        <v>3</v>
      </c>
      <c r="D8" s="24">
        <v>86178</v>
      </c>
      <c r="E8" s="94">
        <f t="shared" si="2"/>
        <v>258534</v>
      </c>
      <c r="F8" s="93">
        <v>0</v>
      </c>
      <c r="G8" s="94">
        <f t="shared" si="0"/>
        <v>0</v>
      </c>
      <c r="H8" s="94">
        <f t="shared" si="1"/>
        <v>258534</v>
      </c>
      <c r="I8" s="95" t="s">
        <v>132</v>
      </c>
      <c r="J8" s="101" t="s">
        <v>140</v>
      </c>
      <c r="K8" s="97" t="s">
        <v>133</v>
      </c>
      <c r="L8" s="98" t="s">
        <v>134</v>
      </c>
      <c r="M8" s="72" t="s">
        <v>135</v>
      </c>
      <c r="N8" s="72" t="s">
        <v>141</v>
      </c>
    </row>
    <row r="9" spans="1:14" ht="38.25" x14ac:dyDescent="0.25">
      <c r="A9" s="92">
        <v>4</v>
      </c>
      <c r="B9" s="99" t="s">
        <v>142</v>
      </c>
      <c r="C9" s="100">
        <v>3</v>
      </c>
      <c r="D9" s="24">
        <v>64575.5</v>
      </c>
      <c r="E9" s="94">
        <f>C9*D9</f>
        <v>193726.5</v>
      </c>
      <c r="F9" s="93">
        <v>0</v>
      </c>
      <c r="G9" s="94">
        <f t="shared" si="0"/>
        <v>0</v>
      </c>
      <c r="H9" s="94">
        <f t="shared" si="1"/>
        <v>193726.5</v>
      </c>
      <c r="I9" s="95" t="s">
        <v>132</v>
      </c>
      <c r="J9" s="101" t="s">
        <v>143</v>
      </c>
      <c r="K9" s="97" t="s">
        <v>133</v>
      </c>
      <c r="L9" s="98" t="s">
        <v>134</v>
      </c>
      <c r="M9" s="72" t="s">
        <v>135</v>
      </c>
      <c r="N9" s="72" t="s">
        <v>144</v>
      </c>
    </row>
    <row r="10" spans="1:14" ht="38.25" x14ac:dyDescent="0.25">
      <c r="A10" s="92">
        <v>5</v>
      </c>
      <c r="B10" s="99" t="s">
        <v>145</v>
      </c>
      <c r="C10" s="100">
        <v>2</v>
      </c>
      <c r="D10" s="24">
        <v>76957.03</v>
      </c>
      <c r="E10" s="94">
        <f t="shared" si="2"/>
        <v>153914.06</v>
      </c>
      <c r="F10" s="93">
        <v>0</v>
      </c>
      <c r="G10" s="94">
        <f t="shared" si="0"/>
        <v>0</v>
      </c>
      <c r="H10" s="94">
        <f t="shared" si="1"/>
        <v>153914.06</v>
      </c>
      <c r="I10" s="95" t="s">
        <v>132</v>
      </c>
      <c r="J10" s="101" t="s">
        <v>146</v>
      </c>
      <c r="K10" s="97" t="s">
        <v>133</v>
      </c>
      <c r="L10" s="98" t="s">
        <v>134</v>
      </c>
      <c r="M10" s="72" t="s">
        <v>135</v>
      </c>
      <c r="N10" s="72" t="s">
        <v>147</v>
      </c>
    </row>
    <row r="11" spans="1:14" ht="51" x14ac:dyDescent="0.25">
      <c r="A11" s="92">
        <v>6</v>
      </c>
      <c r="B11" s="99" t="s">
        <v>148</v>
      </c>
      <c r="C11" s="100">
        <v>3</v>
      </c>
      <c r="D11" s="24">
        <v>27148</v>
      </c>
      <c r="E11" s="94">
        <f t="shared" si="2"/>
        <v>81444</v>
      </c>
      <c r="F11" s="93">
        <v>0</v>
      </c>
      <c r="G11" s="94">
        <f t="shared" si="0"/>
        <v>0</v>
      </c>
      <c r="H11" s="94">
        <f t="shared" si="1"/>
        <v>81444</v>
      </c>
      <c r="I11" s="95" t="s">
        <v>149</v>
      </c>
      <c r="J11" s="101" t="s">
        <v>150</v>
      </c>
      <c r="K11" s="97" t="s">
        <v>133</v>
      </c>
      <c r="L11" s="98" t="s">
        <v>134</v>
      </c>
      <c r="M11" s="72" t="s">
        <v>135</v>
      </c>
      <c r="N11" s="72" t="s">
        <v>151</v>
      </c>
    </row>
    <row r="12" spans="1:14" ht="38.25" x14ac:dyDescent="0.25">
      <c r="A12" s="92">
        <v>7</v>
      </c>
      <c r="B12" s="99" t="s">
        <v>152</v>
      </c>
      <c r="C12" s="100">
        <v>2</v>
      </c>
      <c r="D12" s="24">
        <v>21321.34</v>
      </c>
      <c r="E12" s="94">
        <f t="shared" si="2"/>
        <v>42642.68</v>
      </c>
      <c r="F12" s="93">
        <v>0</v>
      </c>
      <c r="G12" s="94">
        <f t="shared" si="0"/>
        <v>0</v>
      </c>
      <c r="H12" s="94">
        <f t="shared" si="1"/>
        <v>42642.68</v>
      </c>
      <c r="I12" s="95" t="s">
        <v>132</v>
      </c>
      <c r="J12" s="101" t="s">
        <v>153</v>
      </c>
      <c r="K12" s="97" t="s">
        <v>133</v>
      </c>
      <c r="L12" s="98" t="s">
        <v>134</v>
      </c>
      <c r="M12" s="72" t="s">
        <v>135</v>
      </c>
      <c r="N12" s="72" t="s">
        <v>154</v>
      </c>
    </row>
    <row r="13" spans="1:14" ht="38.25" x14ac:dyDescent="0.25">
      <c r="A13" s="92">
        <v>8</v>
      </c>
      <c r="B13" s="99" t="s">
        <v>152</v>
      </c>
      <c r="C13" s="100">
        <v>4</v>
      </c>
      <c r="D13" s="24">
        <v>21321.34</v>
      </c>
      <c r="E13" s="94">
        <f t="shared" si="2"/>
        <v>85285.36</v>
      </c>
      <c r="F13" s="93">
        <v>0</v>
      </c>
      <c r="G13" s="94">
        <f t="shared" si="0"/>
        <v>0</v>
      </c>
      <c r="H13" s="94">
        <f t="shared" si="1"/>
        <v>85285.36</v>
      </c>
      <c r="I13" s="95" t="s">
        <v>132</v>
      </c>
      <c r="J13" s="101" t="s">
        <v>153</v>
      </c>
      <c r="K13" s="97" t="s">
        <v>133</v>
      </c>
      <c r="L13" s="98" t="s">
        <v>134</v>
      </c>
      <c r="M13" s="72" t="s">
        <v>135</v>
      </c>
      <c r="N13" s="72" t="s">
        <v>154</v>
      </c>
    </row>
    <row r="14" spans="1:14" ht="38.25" x14ac:dyDescent="0.25">
      <c r="A14" s="92">
        <v>9</v>
      </c>
      <c r="B14" s="99" t="s">
        <v>155</v>
      </c>
      <c r="C14" s="100">
        <v>5</v>
      </c>
      <c r="D14" s="24">
        <v>27135.119999999999</v>
      </c>
      <c r="E14" s="94">
        <f t="shared" si="2"/>
        <v>135675.6</v>
      </c>
      <c r="F14" s="93">
        <v>0</v>
      </c>
      <c r="G14" s="94">
        <f t="shared" si="0"/>
        <v>0</v>
      </c>
      <c r="H14" s="94">
        <f t="shared" si="1"/>
        <v>135675.6</v>
      </c>
      <c r="I14" s="95" t="s">
        <v>132</v>
      </c>
      <c r="J14" s="101" t="s">
        <v>156</v>
      </c>
      <c r="K14" s="97" t="s">
        <v>133</v>
      </c>
      <c r="L14" s="98" t="s">
        <v>134</v>
      </c>
      <c r="M14" s="72" t="s">
        <v>135</v>
      </c>
      <c r="N14" s="72" t="s">
        <v>157</v>
      </c>
    </row>
    <row r="15" spans="1:14" ht="38.25" x14ac:dyDescent="0.25">
      <c r="A15" s="92">
        <v>10</v>
      </c>
      <c r="B15" s="99" t="s">
        <v>155</v>
      </c>
      <c r="C15" s="100">
        <v>5</v>
      </c>
      <c r="D15" s="24">
        <v>27135.119999999999</v>
      </c>
      <c r="E15" s="94">
        <f t="shared" si="2"/>
        <v>135675.6</v>
      </c>
      <c r="F15" s="93">
        <v>0</v>
      </c>
      <c r="G15" s="94">
        <f t="shared" si="0"/>
        <v>0</v>
      </c>
      <c r="H15" s="94">
        <f t="shared" si="1"/>
        <v>135675.6</v>
      </c>
      <c r="I15" s="95" t="s">
        <v>132</v>
      </c>
      <c r="J15" s="101" t="s">
        <v>156</v>
      </c>
      <c r="K15" s="97" t="s">
        <v>133</v>
      </c>
      <c r="L15" s="98" t="s">
        <v>134</v>
      </c>
      <c r="M15" s="72" t="s">
        <v>135</v>
      </c>
      <c r="N15" s="72" t="s">
        <v>157</v>
      </c>
    </row>
    <row r="16" spans="1:14" ht="38.25" x14ac:dyDescent="0.25">
      <c r="A16" s="92">
        <v>11</v>
      </c>
      <c r="B16" s="39" t="s">
        <v>158</v>
      </c>
      <c r="C16" s="33">
        <v>10</v>
      </c>
      <c r="D16" s="93">
        <f>4974</f>
        <v>4974</v>
      </c>
      <c r="E16" s="94">
        <f t="shared" si="2"/>
        <v>49740</v>
      </c>
      <c r="F16" s="93">
        <v>0</v>
      </c>
      <c r="G16" s="94">
        <f t="shared" si="0"/>
        <v>0</v>
      </c>
      <c r="H16" s="94">
        <f t="shared" si="1"/>
        <v>49740</v>
      </c>
      <c r="I16" s="95" t="s">
        <v>132</v>
      </c>
      <c r="J16" s="96" t="s">
        <v>8</v>
      </c>
      <c r="K16" s="97" t="s">
        <v>133</v>
      </c>
      <c r="L16" s="98" t="s">
        <v>134</v>
      </c>
      <c r="M16" s="72" t="s">
        <v>135</v>
      </c>
    </row>
    <row r="17" spans="1:14" ht="38.25" x14ac:dyDescent="0.25">
      <c r="A17" s="92">
        <v>12</v>
      </c>
      <c r="B17" s="39" t="s">
        <v>159</v>
      </c>
      <c r="C17" s="33">
        <v>17</v>
      </c>
      <c r="D17" s="93">
        <v>3373.73</v>
      </c>
      <c r="E17" s="94">
        <f t="shared" si="2"/>
        <v>57353.41</v>
      </c>
      <c r="F17" s="93">
        <v>0</v>
      </c>
      <c r="G17" s="94">
        <f t="shared" si="0"/>
        <v>0</v>
      </c>
      <c r="H17" s="94">
        <f t="shared" si="1"/>
        <v>57353.41</v>
      </c>
      <c r="I17" s="95" t="s">
        <v>132</v>
      </c>
      <c r="J17" s="101" t="s">
        <v>160</v>
      </c>
      <c r="K17" s="97" t="s">
        <v>133</v>
      </c>
      <c r="L17" s="98" t="s">
        <v>134</v>
      </c>
      <c r="M17" s="72" t="s">
        <v>135</v>
      </c>
      <c r="N17" s="72" t="s">
        <v>161</v>
      </c>
    </row>
    <row r="18" spans="1:14" ht="38.25" x14ac:dyDescent="0.25">
      <c r="A18" s="92">
        <v>13</v>
      </c>
      <c r="B18" s="39" t="s">
        <v>41</v>
      </c>
      <c r="C18" s="33">
        <v>2</v>
      </c>
      <c r="D18" s="93">
        <f>26200</f>
        <v>26200</v>
      </c>
      <c r="E18" s="94">
        <f t="shared" si="2"/>
        <v>52400</v>
      </c>
      <c r="F18" s="93">
        <v>0</v>
      </c>
      <c r="G18" s="94">
        <f t="shared" si="0"/>
        <v>0</v>
      </c>
      <c r="H18" s="94">
        <f t="shared" si="1"/>
        <v>52400</v>
      </c>
      <c r="I18" s="95" t="s">
        <v>132</v>
      </c>
      <c r="J18" s="96" t="s">
        <v>8</v>
      </c>
      <c r="K18" s="97" t="s">
        <v>133</v>
      </c>
      <c r="L18" s="98" t="s">
        <v>134</v>
      </c>
      <c r="M18" s="72" t="s">
        <v>135</v>
      </c>
    </row>
    <row r="19" spans="1:14" ht="38.25" x14ac:dyDescent="0.25">
      <c r="A19" s="92">
        <v>14</v>
      </c>
      <c r="B19" s="39" t="s">
        <v>162</v>
      </c>
      <c r="C19" s="33">
        <v>10</v>
      </c>
      <c r="D19" s="93">
        <v>23358.23</v>
      </c>
      <c r="E19" s="94">
        <f t="shared" si="2"/>
        <v>233582.3</v>
      </c>
      <c r="F19" s="93">
        <v>0</v>
      </c>
      <c r="G19" s="94">
        <f t="shared" si="0"/>
        <v>0</v>
      </c>
      <c r="H19" s="94">
        <f t="shared" si="1"/>
        <v>233582.3</v>
      </c>
      <c r="I19" s="95" t="s">
        <v>132</v>
      </c>
      <c r="J19" s="101" t="s">
        <v>163</v>
      </c>
      <c r="K19" s="97" t="s">
        <v>133</v>
      </c>
      <c r="L19" s="98" t="s">
        <v>134</v>
      </c>
      <c r="M19" s="72" t="s">
        <v>135</v>
      </c>
      <c r="N19" s="72" t="s">
        <v>164</v>
      </c>
    </row>
    <row r="20" spans="1:14" ht="38.25" x14ac:dyDescent="0.25">
      <c r="A20" s="92">
        <v>15</v>
      </c>
      <c r="B20" s="39" t="s">
        <v>165</v>
      </c>
      <c r="C20" s="33">
        <v>38</v>
      </c>
      <c r="D20" s="93">
        <v>4960</v>
      </c>
      <c r="E20" s="94">
        <f t="shared" si="2"/>
        <v>188480</v>
      </c>
      <c r="F20" s="93">
        <v>0</v>
      </c>
      <c r="G20" s="94">
        <f t="shared" si="0"/>
        <v>0</v>
      </c>
      <c r="H20" s="94">
        <f t="shared" si="1"/>
        <v>188480</v>
      </c>
      <c r="I20" s="95" t="s">
        <v>132</v>
      </c>
      <c r="J20" s="102" t="s">
        <v>166</v>
      </c>
      <c r="K20" s="97" t="s">
        <v>133</v>
      </c>
      <c r="L20" s="98" t="s">
        <v>134</v>
      </c>
      <c r="M20" s="72" t="s">
        <v>135</v>
      </c>
      <c r="N20" s="103" t="s">
        <v>167</v>
      </c>
    </row>
    <row r="21" spans="1:14" ht="38.25" x14ac:dyDescent="0.25">
      <c r="A21" s="92">
        <v>16</v>
      </c>
      <c r="B21" s="39" t="s">
        <v>168</v>
      </c>
      <c r="C21" s="33">
        <v>7</v>
      </c>
      <c r="D21" s="93">
        <v>7353.11</v>
      </c>
      <c r="E21" s="94">
        <f t="shared" si="2"/>
        <v>51471.77</v>
      </c>
      <c r="F21" s="93">
        <v>0</v>
      </c>
      <c r="G21" s="94">
        <f t="shared" si="0"/>
        <v>0</v>
      </c>
      <c r="H21" s="94">
        <f t="shared" si="1"/>
        <v>51471.77</v>
      </c>
      <c r="I21" s="95" t="s">
        <v>132</v>
      </c>
      <c r="J21" s="102" t="s">
        <v>166</v>
      </c>
      <c r="K21" s="97" t="s">
        <v>133</v>
      </c>
      <c r="L21" s="98" t="s">
        <v>134</v>
      </c>
      <c r="M21" s="72" t="s">
        <v>135</v>
      </c>
      <c r="N21" s="103" t="s">
        <v>169</v>
      </c>
    </row>
    <row r="22" spans="1:14" ht="38.25" x14ac:dyDescent="0.25">
      <c r="A22" s="92">
        <v>17</v>
      </c>
      <c r="B22" s="39" t="s">
        <v>170</v>
      </c>
      <c r="C22" s="33">
        <v>7</v>
      </c>
      <c r="D22" s="93">
        <v>12337.96</v>
      </c>
      <c r="E22" s="94">
        <f t="shared" si="2"/>
        <v>86365.72</v>
      </c>
      <c r="F22" s="93">
        <v>0</v>
      </c>
      <c r="G22" s="94">
        <f t="shared" si="0"/>
        <v>0</v>
      </c>
      <c r="H22" s="94">
        <f t="shared" si="1"/>
        <v>86365.72</v>
      </c>
      <c r="I22" s="95" t="s">
        <v>132</v>
      </c>
      <c r="J22" s="101" t="s">
        <v>171</v>
      </c>
      <c r="K22" s="97" t="s">
        <v>133</v>
      </c>
      <c r="L22" s="98" t="s">
        <v>134</v>
      </c>
      <c r="M22" s="72" t="s">
        <v>135</v>
      </c>
      <c r="N22" s="72" t="s">
        <v>172</v>
      </c>
    </row>
    <row r="23" spans="1:14" ht="38.25" x14ac:dyDescent="0.25">
      <c r="A23" s="92">
        <v>18</v>
      </c>
      <c r="B23" s="39" t="s">
        <v>173</v>
      </c>
      <c r="C23" s="33">
        <v>5</v>
      </c>
      <c r="D23" s="93">
        <v>8816.92</v>
      </c>
      <c r="E23" s="94">
        <f t="shared" si="2"/>
        <v>44084.6</v>
      </c>
      <c r="F23" s="93">
        <v>0</v>
      </c>
      <c r="G23" s="94">
        <f t="shared" si="0"/>
        <v>0</v>
      </c>
      <c r="H23" s="94">
        <f t="shared" si="1"/>
        <v>44084.6</v>
      </c>
      <c r="I23" s="95" t="s">
        <v>132</v>
      </c>
      <c r="J23" s="101" t="s">
        <v>174</v>
      </c>
      <c r="K23" s="97" t="s">
        <v>133</v>
      </c>
      <c r="L23" s="98" t="s">
        <v>134</v>
      </c>
      <c r="M23" s="72" t="s">
        <v>135</v>
      </c>
      <c r="N23" s="72" t="s">
        <v>175</v>
      </c>
    </row>
    <row r="24" spans="1:14" ht="38.25" x14ac:dyDescent="0.25">
      <c r="A24" s="92">
        <v>19</v>
      </c>
      <c r="B24" s="39" t="s">
        <v>176</v>
      </c>
      <c r="C24" s="33">
        <v>16</v>
      </c>
      <c r="D24" s="93">
        <v>12323.14</v>
      </c>
      <c r="E24" s="94">
        <f t="shared" si="2"/>
        <v>197170.24</v>
      </c>
      <c r="F24" s="93">
        <v>0</v>
      </c>
      <c r="G24" s="94">
        <f t="shared" si="0"/>
        <v>0</v>
      </c>
      <c r="H24" s="94">
        <f t="shared" si="1"/>
        <v>197170.24</v>
      </c>
      <c r="I24" s="95" t="s">
        <v>132</v>
      </c>
      <c r="J24" s="101" t="s">
        <v>177</v>
      </c>
      <c r="K24" s="97" t="s">
        <v>133</v>
      </c>
      <c r="L24" s="98" t="s">
        <v>134</v>
      </c>
      <c r="M24" s="72" t="s">
        <v>135</v>
      </c>
      <c r="N24" s="72" t="s">
        <v>178</v>
      </c>
    </row>
    <row r="25" spans="1:14" ht="38.25" x14ac:dyDescent="0.25">
      <c r="A25" s="92">
        <v>20</v>
      </c>
      <c r="B25" s="39" t="s">
        <v>179</v>
      </c>
      <c r="C25" s="33">
        <v>5</v>
      </c>
      <c r="D25" s="93">
        <v>16701.22</v>
      </c>
      <c r="E25" s="94">
        <f t="shared" si="2"/>
        <v>83506.100000000006</v>
      </c>
      <c r="F25" s="93">
        <v>0</v>
      </c>
      <c r="G25" s="94">
        <f t="shared" si="0"/>
        <v>0</v>
      </c>
      <c r="H25" s="94">
        <f t="shared" si="1"/>
        <v>83506.100000000006</v>
      </c>
      <c r="I25" s="95" t="s">
        <v>132</v>
      </c>
      <c r="J25" s="101" t="s">
        <v>180</v>
      </c>
      <c r="K25" s="97" t="s">
        <v>133</v>
      </c>
      <c r="L25" s="98" t="s">
        <v>134</v>
      </c>
      <c r="M25" s="72" t="s">
        <v>135</v>
      </c>
      <c r="N25" s="72" t="s">
        <v>181</v>
      </c>
    </row>
    <row r="26" spans="1:14" ht="38.25" x14ac:dyDescent="0.25">
      <c r="A26" s="92">
        <v>21</v>
      </c>
      <c r="B26" s="39" t="s">
        <v>182</v>
      </c>
      <c r="C26" s="33">
        <v>9</v>
      </c>
      <c r="D26" s="93">
        <v>20773.990000000002</v>
      </c>
      <c r="E26" s="94">
        <f t="shared" si="2"/>
        <v>186965.91</v>
      </c>
      <c r="F26" s="93">
        <v>0</v>
      </c>
      <c r="G26" s="94">
        <f t="shared" si="0"/>
        <v>0</v>
      </c>
      <c r="H26" s="94">
        <f t="shared" si="1"/>
        <v>186965.91</v>
      </c>
      <c r="I26" s="95" t="s">
        <v>132</v>
      </c>
      <c r="J26" s="101" t="s">
        <v>183</v>
      </c>
      <c r="K26" s="97" t="s">
        <v>133</v>
      </c>
      <c r="L26" s="98" t="s">
        <v>134</v>
      </c>
      <c r="M26" s="72" t="s">
        <v>135</v>
      </c>
      <c r="N26" s="72" t="s">
        <v>184</v>
      </c>
    </row>
    <row r="27" spans="1:14" ht="38.25" x14ac:dyDescent="0.25">
      <c r="A27" s="92">
        <v>22</v>
      </c>
      <c r="B27" s="39" t="s">
        <v>42</v>
      </c>
      <c r="C27" s="33">
        <v>1</v>
      </c>
      <c r="D27" s="93">
        <f>66220</f>
        <v>66220</v>
      </c>
      <c r="E27" s="94">
        <f t="shared" si="2"/>
        <v>66220</v>
      </c>
      <c r="F27" s="93">
        <v>0</v>
      </c>
      <c r="G27" s="94">
        <f t="shared" si="0"/>
        <v>0</v>
      </c>
      <c r="H27" s="94">
        <f t="shared" si="1"/>
        <v>66220</v>
      </c>
      <c r="I27" s="95" t="s">
        <v>132</v>
      </c>
      <c r="J27" s="96" t="s">
        <v>8</v>
      </c>
      <c r="K27" s="97" t="s">
        <v>133</v>
      </c>
      <c r="L27" s="98" t="s">
        <v>134</v>
      </c>
      <c r="M27" s="72" t="s">
        <v>135</v>
      </c>
    </row>
    <row r="28" spans="1:14" ht="38.25" x14ac:dyDescent="0.25">
      <c r="A28" s="92">
        <v>23</v>
      </c>
      <c r="B28" s="39" t="s">
        <v>43</v>
      </c>
      <c r="C28" s="33">
        <v>1</v>
      </c>
      <c r="D28" s="93">
        <f>23900</f>
        <v>23900</v>
      </c>
      <c r="E28" s="94">
        <f t="shared" si="2"/>
        <v>23900</v>
      </c>
      <c r="F28" s="93">
        <v>0</v>
      </c>
      <c r="G28" s="94">
        <f t="shared" si="0"/>
        <v>0</v>
      </c>
      <c r="H28" s="94">
        <f t="shared" si="1"/>
        <v>23900</v>
      </c>
      <c r="I28" s="95" t="s">
        <v>132</v>
      </c>
      <c r="J28" s="96" t="s">
        <v>8</v>
      </c>
      <c r="K28" s="97" t="s">
        <v>133</v>
      </c>
      <c r="L28" s="98" t="s">
        <v>134</v>
      </c>
      <c r="M28" s="72" t="s">
        <v>135</v>
      </c>
    </row>
    <row r="29" spans="1:14" ht="38.25" x14ac:dyDescent="0.25">
      <c r="A29" s="92">
        <v>24</v>
      </c>
      <c r="B29" s="39" t="s">
        <v>185</v>
      </c>
      <c r="C29" s="33">
        <v>2</v>
      </c>
      <c r="D29" s="93">
        <v>34825.31</v>
      </c>
      <c r="E29" s="94">
        <f t="shared" si="2"/>
        <v>69650.62</v>
      </c>
      <c r="F29" s="93">
        <v>0</v>
      </c>
      <c r="G29" s="94">
        <f t="shared" si="0"/>
        <v>0</v>
      </c>
      <c r="H29" s="94">
        <f t="shared" si="1"/>
        <v>69650.62</v>
      </c>
      <c r="I29" s="95" t="s">
        <v>132</v>
      </c>
      <c r="J29" s="101" t="s">
        <v>186</v>
      </c>
      <c r="K29" s="97" t="s">
        <v>133</v>
      </c>
      <c r="L29" s="98" t="s">
        <v>134</v>
      </c>
      <c r="M29" s="72" t="s">
        <v>135</v>
      </c>
      <c r="N29" s="72" t="s">
        <v>187</v>
      </c>
    </row>
    <row r="30" spans="1:14" ht="38.25" x14ac:dyDescent="0.25">
      <c r="A30" s="92">
        <v>25</v>
      </c>
      <c r="B30" s="39" t="s">
        <v>188</v>
      </c>
      <c r="C30" s="33">
        <v>16</v>
      </c>
      <c r="D30" s="93">
        <v>12019.89</v>
      </c>
      <c r="E30" s="94">
        <f t="shared" si="2"/>
        <v>192318.24</v>
      </c>
      <c r="F30" s="93">
        <v>0</v>
      </c>
      <c r="G30" s="94">
        <f t="shared" si="0"/>
        <v>0</v>
      </c>
      <c r="H30" s="94">
        <f>E30+G30</f>
        <v>192318.24</v>
      </c>
      <c r="I30" s="95" t="s">
        <v>132</v>
      </c>
      <c r="J30" s="102" t="s">
        <v>189</v>
      </c>
      <c r="K30" s="97" t="s">
        <v>133</v>
      </c>
      <c r="L30" s="98" t="s">
        <v>134</v>
      </c>
      <c r="M30" s="72" t="s">
        <v>135</v>
      </c>
      <c r="N30" s="72" t="s">
        <v>190</v>
      </c>
    </row>
    <row r="31" spans="1:14" ht="38.25" x14ac:dyDescent="0.25">
      <c r="A31" s="92">
        <v>26</v>
      </c>
      <c r="B31" s="39" t="s">
        <v>44</v>
      </c>
      <c r="C31" s="33">
        <v>2</v>
      </c>
      <c r="D31" s="93">
        <f>23360.67</f>
        <v>23360.67</v>
      </c>
      <c r="E31" s="94">
        <f t="shared" si="2"/>
        <v>46721.34</v>
      </c>
      <c r="F31" s="93">
        <v>0</v>
      </c>
      <c r="G31" s="94">
        <f t="shared" si="0"/>
        <v>0</v>
      </c>
      <c r="H31" s="94">
        <f t="shared" si="1"/>
        <v>46721.34</v>
      </c>
      <c r="I31" s="95" t="s">
        <v>132</v>
      </c>
      <c r="J31" s="96" t="s">
        <v>8</v>
      </c>
      <c r="K31" s="97" t="s">
        <v>133</v>
      </c>
      <c r="L31" s="98" t="s">
        <v>134</v>
      </c>
      <c r="M31" s="72" t="s">
        <v>135</v>
      </c>
    </row>
    <row r="32" spans="1:14" ht="38.25" x14ac:dyDescent="0.25">
      <c r="A32" s="92">
        <v>27</v>
      </c>
      <c r="B32" s="39" t="s">
        <v>45</v>
      </c>
      <c r="C32" s="33">
        <v>2</v>
      </c>
      <c r="D32" s="93">
        <f>9729</f>
        <v>9729</v>
      </c>
      <c r="E32" s="94">
        <f t="shared" si="2"/>
        <v>19458</v>
      </c>
      <c r="F32" s="93">
        <v>0</v>
      </c>
      <c r="G32" s="94">
        <f t="shared" si="0"/>
        <v>0</v>
      </c>
      <c r="H32" s="94">
        <f t="shared" si="1"/>
        <v>19458</v>
      </c>
      <c r="I32" s="95" t="s">
        <v>132</v>
      </c>
      <c r="J32" s="96" t="s">
        <v>8</v>
      </c>
      <c r="K32" s="97" t="s">
        <v>133</v>
      </c>
      <c r="L32" s="98" t="s">
        <v>134</v>
      </c>
      <c r="M32" s="72" t="s">
        <v>135</v>
      </c>
    </row>
    <row r="33" spans="1:14" ht="38.25" x14ac:dyDescent="0.25">
      <c r="A33" s="92">
        <v>28</v>
      </c>
      <c r="B33" s="39" t="s">
        <v>46</v>
      </c>
      <c r="C33" s="33">
        <v>1</v>
      </c>
      <c r="D33" s="93">
        <f>69232.33</f>
        <v>69232.33</v>
      </c>
      <c r="E33" s="94">
        <f t="shared" si="2"/>
        <v>69232.33</v>
      </c>
      <c r="F33" s="93">
        <v>0</v>
      </c>
      <c r="G33" s="94">
        <f t="shared" si="0"/>
        <v>0</v>
      </c>
      <c r="H33" s="94">
        <f t="shared" si="1"/>
        <v>69232.33</v>
      </c>
      <c r="I33" s="95" t="s">
        <v>132</v>
      </c>
      <c r="J33" s="96" t="s">
        <v>8</v>
      </c>
      <c r="K33" s="97" t="s">
        <v>133</v>
      </c>
      <c r="L33" s="98" t="s">
        <v>134</v>
      </c>
      <c r="M33" s="72" t="s">
        <v>135</v>
      </c>
    </row>
    <row r="34" spans="1:14" ht="38.25" x14ac:dyDescent="0.25">
      <c r="A34" s="92">
        <v>29</v>
      </c>
      <c r="B34" s="39" t="s">
        <v>47</v>
      </c>
      <c r="C34" s="33">
        <v>2</v>
      </c>
      <c r="D34" s="93">
        <f>64580</f>
        <v>64580</v>
      </c>
      <c r="E34" s="94">
        <f t="shared" si="2"/>
        <v>129160</v>
      </c>
      <c r="F34" s="93">
        <v>0</v>
      </c>
      <c r="G34" s="94">
        <f t="shared" si="0"/>
        <v>0</v>
      </c>
      <c r="H34" s="94">
        <f t="shared" si="1"/>
        <v>129160</v>
      </c>
      <c r="I34" s="95" t="s">
        <v>132</v>
      </c>
      <c r="J34" s="96" t="s">
        <v>8</v>
      </c>
      <c r="K34" s="97" t="s">
        <v>133</v>
      </c>
      <c r="L34" s="98" t="s">
        <v>134</v>
      </c>
      <c r="M34" s="72" t="s">
        <v>135</v>
      </c>
    </row>
    <row r="35" spans="1:14" ht="38.25" x14ac:dyDescent="0.25">
      <c r="A35" s="92">
        <v>30</v>
      </c>
      <c r="B35" s="39" t="s">
        <v>48</v>
      </c>
      <c r="C35" s="33">
        <v>2</v>
      </c>
      <c r="D35" s="93">
        <f>26500</f>
        <v>26500</v>
      </c>
      <c r="E35" s="94">
        <f t="shared" si="2"/>
        <v>53000</v>
      </c>
      <c r="F35" s="93">
        <v>0</v>
      </c>
      <c r="G35" s="94">
        <f t="shared" si="0"/>
        <v>0</v>
      </c>
      <c r="H35" s="94">
        <f t="shared" si="1"/>
        <v>53000</v>
      </c>
      <c r="I35" s="95" t="s">
        <v>132</v>
      </c>
      <c r="J35" s="96" t="s">
        <v>8</v>
      </c>
      <c r="K35" s="97" t="s">
        <v>133</v>
      </c>
      <c r="L35" s="98" t="s">
        <v>134</v>
      </c>
      <c r="M35" s="72" t="s">
        <v>135</v>
      </c>
    </row>
    <row r="36" spans="1:14" ht="38.25" x14ac:dyDescent="0.25">
      <c r="A36" s="92">
        <v>31</v>
      </c>
      <c r="B36" s="39" t="s">
        <v>191</v>
      </c>
      <c r="C36" s="33">
        <v>2</v>
      </c>
      <c r="D36" s="93">
        <v>23562.67</v>
      </c>
      <c r="E36" s="94">
        <f t="shared" si="2"/>
        <v>47125.34</v>
      </c>
      <c r="F36" s="93">
        <v>0</v>
      </c>
      <c r="G36" s="94">
        <f t="shared" si="0"/>
        <v>0</v>
      </c>
      <c r="H36" s="94">
        <f t="shared" si="1"/>
        <v>47125.34</v>
      </c>
      <c r="I36" s="95" t="s">
        <v>132</v>
      </c>
      <c r="J36" s="101" t="s">
        <v>192</v>
      </c>
      <c r="K36" s="97" t="s">
        <v>133</v>
      </c>
      <c r="L36" s="98" t="s">
        <v>134</v>
      </c>
      <c r="M36" s="72" t="s">
        <v>135</v>
      </c>
      <c r="N36" s="72" t="s">
        <v>193</v>
      </c>
    </row>
    <row r="37" spans="1:14" ht="38.25" x14ac:dyDescent="0.25">
      <c r="A37" s="92">
        <v>32</v>
      </c>
      <c r="B37" s="39" t="s">
        <v>194</v>
      </c>
      <c r="C37" s="33">
        <v>6</v>
      </c>
      <c r="D37" s="93">
        <v>53822.17</v>
      </c>
      <c r="E37" s="94">
        <f t="shared" si="2"/>
        <v>322933.02</v>
      </c>
      <c r="F37" s="93">
        <v>0</v>
      </c>
      <c r="G37" s="94">
        <f t="shared" si="0"/>
        <v>0</v>
      </c>
      <c r="H37" s="94">
        <f t="shared" si="1"/>
        <v>322933.02</v>
      </c>
      <c r="I37" s="95" t="s">
        <v>132</v>
      </c>
      <c r="J37" s="101" t="s">
        <v>195</v>
      </c>
      <c r="K37" s="97" t="s">
        <v>133</v>
      </c>
      <c r="L37" s="98" t="s">
        <v>134</v>
      </c>
      <c r="M37" s="72" t="s">
        <v>135</v>
      </c>
      <c r="N37" s="72" t="s">
        <v>196</v>
      </c>
    </row>
    <row r="38" spans="1:14" ht="38.25" x14ac:dyDescent="0.25">
      <c r="A38" s="92">
        <v>33</v>
      </c>
      <c r="B38" s="39" t="s">
        <v>197</v>
      </c>
      <c r="C38" s="33">
        <v>3</v>
      </c>
      <c r="D38" s="93">
        <v>75463.009999999995</v>
      </c>
      <c r="E38" s="94">
        <f t="shared" si="2"/>
        <v>226389.02999999997</v>
      </c>
      <c r="F38" s="93">
        <v>0</v>
      </c>
      <c r="G38" s="94">
        <f t="shared" si="0"/>
        <v>0</v>
      </c>
      <c r="H38" s="94">
        <f t="shared" si="1"/>
        <v>226389.02999999997</v>
      </c>
      <c r="I38" s="95" t="s">
        <v>132</v>
      </c>
      <c r="J38" s="101" t="s">
        <v>198</v>
      </c>
      <c r="K38" s="97" t="s">
        <v>133</v>
      </c>
      <c r="L38" s="98" t="s">
        <v>134</v>
      </c>
      <c r="M38" s="72" t="s">
        <v>135</v>
      </c>
      <c r="N38" s="72" t="s">
        <v>199</v>
      </c>
    </row>
    <row r="39" spans="1:14" ht="38.25" x14ac:dyDescent="0.25">
      <c r="A39" s="92">
        <v>34</v>
      </c>
      <c r="B39" s="39" t="s">
        <v>200</v>
      </c>
      <c r="C39" s="33">
        <v>4</v>
      </c>
      <c r="D39" s="93">
        <v>103950.64</v>
      </c>
      <c r="E39" s="94">
        <f t="shared" si="2"/>
        <v>415802.56</v>
      </c>
      <c r="F39" s="93">
        <v>0</v>
      </c>
      <c r="G39" s="94">
        <f t="shared" si="0"/>
        <v>0</v>
      </c>
      <c r="H39" s="94">
        <f t="shared" si="1"/>
        <v>415802.56</v>
      </c>
      <c r="I39" s="95" t="s">
        <v>132</v>
      </c>
      <c r="J39" s="101" t="s">
        <v>201</v>
      </c>
      <c r="K39" s="97" t="s">
        <v>133</v>
      </c>
      <c r="L39" s="98" t="s">
        <v>134</v>
      </c>
      <c r="M39" s="72" t="s">
        <v>135</v>
      </c>
      <c r="N39" s="72" t="s">
        <v>202</v>
      </c>
    </row>
    <row r="40" spans="1:14" ht="38.25" x14ac:dyDescent="0.25">
      <c r="A40" s="92">
        <v>35</v>
      </c>
      <c r="B40" s="39" t="s">
        <v>203</v>
      </c>
      <c r="C40" s="33">
        <v>3</v>
      </c>
      <c r="D40" s="93">
        <v>78909.52</v>
      </c>
      <c r="E40" s="94">
        <f t="shared" si="2"/>
        <v>236728.56</v>
      </c>
      <c r="F40" s="93">
        <v>0</v>
      </c>
      <c r="G40" s="94">
        <f t="shared" si="0"/>
        <v>0</v>
      </c>
      <c r="H40" s="94">
        <f t="shared" si="1"/>
        <v>236728.56</v>
      </c>
      <c r="I40" s="95" t="s">
        <v>132</v>
      </c>
      <c r="J40" s="101" t="s">
        <v>204</v>
      </c>
      <c r="K40" s="97" t="s">
        <v>133</v>
      </c>
      <c r="L40" s="98" t="s">
        <v>134</v>
      </c>
      <c r="M40" s="72" t="s">
        <v>135</v>
      </c>
      <c r="N40" s="72" t="s">
        <v>205</v>
      </c>
    </row>
    <row r="41" spans="1:14" ht="38.25" x14ac:dyDescent="0.25">
      <c r="A41" s="92">
        <v>36</v>
      </c>
      <c r="B41" s="39" t="s">
        <v>206</v>
      </c>
      <c r="C41" s="33">
        <v>4</v>
      </c>
      <c r="D41" s="93">
        <v>128541</v>
      </c>
      <c r="E41" s="94">
        <f t="shared" si="2"/>
        <v>514164</v>
      </c>
      <c r="F41" s="93">
        <v>0</v>
      </c>
      <c r="G41" s="94">
        <f t="shared" si="0"/>
        <v>0</v>
      </c>
      <c r="H41" s="94">
        <f t="shared" si="1"/>
        <v>514164</v>
      </c>
      <c r="I41" s="95" t="s">
        <v>132</v>
      </c>
      <c r="J41" s="101" t="s">
        <v>207</v>
      </c>
      <c r="K41" s="97" t="s">
        <v>133</v>
      </c>
      <c r="L41" s="98" t="s">
        <v>134</v>
      </c>
      <c r="M41" s="72" t="s">
        <v>135</v>
      </c>
      <c r="N41" s="72" t="s">
        <v>208</v>
      </c>
    </row>
    <row r="42" spans="1:14" ht="38.25" x14ac:dyDescent="0.25">
      <c r="A42" s="92">
        <v>37</v>
      </c>
      <c r="B42" s="39" t="s">
        <v>49</v>
      </c>
      <c r="C42" s="33">
        <v>2</v>
      </c>
      <c r="D42" s="93">
        <f>180110</f>
        <v>180110</v>
      </c>
      <c r="E42" s="94">
        <f t="shared" si="2"/>
        <v>360220</v>
      </c>
      <c r="F42" s="93">
        <v>0</v>
      </c>
      <c r="G42" s="94">
        <f t="shared" si="0"/>
        <v>0</v>
      </c>
      <c r="H42" s="94">
        <f t="shared" si="1"/>
        <v>360220</v>
      </c>
      <c r="I42" s="95" t="s">
        <v>132</v>
      </c>
      <c r="J42" s="96" t="s">
        <v>8</v>
      </c>
      <c r="K42" s="97" t="s">
        <v>133</v>
      </c>
      <c r="L42" s="98" t="s">
        <v>134</v>
      </c>
      <c r="M42" s="72" t="s">
        <v>135</v>
      </c>
    </row>
    <row r="43" spans="1:14" ht="38.25" x14ac:dyDescent="0.25">
      <c r="A43" s="92">
        <v>38</v>
      </c>
      <c r="B43" s="39" t="s">
        <v>209</v>
      </c>
      <c r="C43" s="33">
        <v>2</v>
      </c>
      <c r="D43" s="93">
        <v>72427.7</v>
      </c>
      <c r="E43" s="94">
        <f t="shared" si="2"/>
        <v>144855.4</v>
      </c>
      <c r="F43" s="93">
        <v>0</v>
      </c>
      <c r="G43" s="94">
        <f t="shared" si="0"/>
        <v>0</v>
      </c>
      <c r="H43" s="94">
        <f t="shared" si="1"/>
        <v>144855.4</v>
      </c>
      <c r="I43" s="95" t="s">
        <v>132</v>
      </c>
      <c r="J43" s="101" t="s">
        <v>210</v>
      </c>
      <c r="K43" s="97" t="s">
        <v>133</v>
      </c>
      <c r="L43" s="98" t="s">
        <v>134</v>
      </c>
      <c r="M43" s="72" t="s">
        <v>135</v>
      </c>
      <c r="N43" s="72" t="s">
        <v>211</v>
      </c>
    </row>
    <row r="44" spans="1:14" ht="38.25" x14ac:dyDescent="0.25">
      <c r="A44" s="92">
        <v>39</v>
      </c>
      <c r="B44" s="39" t="s">
        <v>50</v>
      </c>
      <c r="C44" s="33">
        <v>1</v>
      </c>
      <c r="D44" s="93">
        <f>237100</f>
        <v>237100</v>
      </c>
      <c r="E44" s="94">
        <f t="shared" si="2"/>
        <v>237100</v>
      </c>
      <c r="F44" s="93">
        <v>0</v>
      </c>
      <c r="G44" s="94">
        <f t="shared" si="0"/>
        <v>0</v>
      </c>
      <c r="H44" s="94">
        <f t="shared" si="1"/>
        <v>237100</v>
      </c>
      <c r="I44" s="95" t="s">
        <v>132</v>
      </c>
      <c r="J44" s="96" t="s">
        <v>8</v>
      </c>
      <c r="K44" s="97" t="s">
        <v>133</v>
      </c>
      <c r="L44" s="98" t="s">
        <v>134</v>
      </c>
      <c r="M44" s="72" t="s">
        <v>135</v>
      </c>
    </row>
    <row r="45" spans="1:14" ht="38.25" x14ac:dyDescent="0.25">
      <c r="A45" s="92">
        <v>40</v>
      </c>
      <c r="B45" s="39" t="s">
        <v>51</v>
      </c>
      <c r="C45" s="33">
        <v>1</v>
      </c>
      <c r="D45" s="93">
        <f>267300</f>
        <v>267300</v>
      </c>
      <c r="E45" s="94">
        <f t="shared" si="2"/>
        <v>267300</v>
      </c>
      <c r="F45" s="93">
        <v>0</v>
      </c>
      <c r="G45" s="94">
        <f t="shared" si="0"/>
        <v>0</v>
      </c>
      <c r="H45" s="94">
        <f t="shared" si="1"/>
        <v>267300</v>
      </c>
      <c r="I45" s="95" t="s">
        <v>132</v>
      </c>
      <c r="J45" s="96" t="s">
        <v>8</v>
      </c>
      <c r="K45" s="97" t="s">
        <v>133</v>
      </c>
      <c r="L45" s="98" t="s">
        <v>134</v>
      </c>
      <c r="M45" s="72" t="s">
        <v>135</v>
      </c>
    </row>
    <row r="46" spans="1:14" ht="63.75" x14ac:dyDescent="0.25">
      <c r="A46" s="92">
        <v>41</v>
      </c>
      <c r="B46" s="39" t="s">
        <v>212</v>
      </c>
      <c r="C46" s="33">
        <v>12</v>
      </c>
      <c r="D46" s="93">
        <v>20162.830000000002</v>
      </c>
      <c r="E46" s="94">
        <f t="shared" si="2"/>
        <v>241953.96000000002</v>
      </c>
      <c r="F46" s="93">
        <v>0</v>
      </c>
      <c r="G46" s="94">
        <f t="shared" si="0"/>
        <v>0</v>
      </c>
      <c r="H46" s="94">
        <f t="shared" si="1"/>
        <v>241953.96000000002</v>
      </c>
      <c r="I46" s="95" t="s">
        <v>213</v>
      </c>
      <c r="J46" s="101" t="s">
        <v>214</v>
      </c>
      <c r="K46" s="97" t="s">
        <v>133</v>
      </c>
      <c r="L46" s="98" t="s">
        <v>134</v>
      </c>
      <c r="M46" s="72" t="s">
        <v>135</v>
      </c>
      <c r="N46" s="72" t="s">
        <v>215</v>
      </c>
    </row>
    <row r="47" spans="1:14" ht="63.75" x14ac:dyDescent="0.25">
      <c r="A47" s="92">
        <v>42</v>
      </c>
      <c r="B47" s="39" t="s">
        <v>216</v>
      </c>
      <c r="C47" s="33">
        <v>2</v>
      </c>
      <c r="D47" s="93">
        <v>195303.06</v>
      </c>
      <c r="E47" s="94">
        <f t="shared" si="2"/>
        <v>390606.12</v>
      </c>
      <c r="F47" s="93">
        <v>0</v>
      </c>
      <c r="G47" s="94">
        <f t="shared" si="0"/>
        <v>0</v>
      </c>
      <c r="H47" s="94">
        <f t="shared" si="1"/>
        <v>390606.12</v>
      </c>
      <c r="I47" s="95" t="s">
        <v>213</v>
      </c>
      <c r="J47" s="101" t="s">
        <v>217</v>
      </c>
      <c r="K47" s="97" t="s">
        <v>133</v>
      </c>
      <c r="L47" s="98" t="s">
        <v>134</v>
      </c>
      <c r="M47" s="72" t="s">
        <v>135</v>
      </c>
      <c r="N47" s="72" t="s">
        <v>218</v>
      </c>
    </row>
    <row r="48" spans="1:14" ht="38.25" x14ac:dyDescent="0.25">
      <c r="A48" s="92">
        <v>43</v>
      </c>
      <c r="B48" s="39" t="s">
        <v>52</v>
      </c>
      <c r="C48" s="33">
        <v>1</v>
      </c>
      <c r="D48" s="93">
        <f>674100</f>
        <v>674100</v>
      </c>
      <c r="E48" s="94">
        <f t="shared" si="2"/>
        <v>674100</v>
      </c>
      <c r="F48" s="93">
        <v>0</v>
      </c>
      <c r="G48" s="94">
        <f t="shared" si="0"/>
        <v>0</v>
      </c>
      <c r="H48" s="94">
        <f t="shared" si="1"/>
        <v>674100</v>
      </c>
      <c r="I48" s="95" t="s">
        <v>132</v>
      </c>
      <c r="J48" s="96" t="s">
        <v>8</v>
      </c>
      <c r="K48" s="97" t="s">
        <v>133</v>
      </c>
      <c r="L48" s="98" t="s">
        <v>134</v>
      </c>
      <c r="M48" s="72" t="s">
        <v>135</v>
      </c>
    </row>
    <row r="49" spans="1:14" ht="38.25" x14ac:dyDescent="0.25">
      <c r="A49" s="92">
        <v>44</v>
      </c>
      <c r="B49" s="39" t="s">
        <v>219</v>
      </c>
      <c r="C49" s="33">
        <v>2</v>
      </c>
      <c r="D49" s="93">
        <v>331494.33</v>
      </c>
      <c r="E49" s="94">
        <f t="shared" si="2"/>
        <v>662988.66</v>
      </c>
      <c r="F49" s="93">
        <v>0</v>
      </c>
      <c r="G49" s="94">
        <f t="shared" si="0"/>
        <v>0</v>
      </c>
      <c r="H49" s="94">
        <f t="shared" si="1"/>
        <v>662988.66</v>
      </c>
      <c r="I49" s="95" t="s">
        <v>132</v>
      </c>
      <c r="J49" s="101" t="s">
        <v>220</v>
      </c>
      <c r="K49" s="97" t="s">
        <v>133</v>
      </c>
      <c r="L49" s="98" t="s">
        <v>134</v>
      </c>
      <c r="M49" s="72" t="s">
        <v>135</v>
      </c>
      <c r="N49" s="72" t="s">
        <v>221</v>
      </c>
    </row>
    <row r="50" spans="1:14" ht="38.25" x14ac:dyDescent="0.25">
      <c r="A50" s="92">
        <v>45</v>
      </c>
      <c r="B50" s="39" t="s">
        <v>222</v>
      </c>
      <c r="C50" s="33">
        <v>1</v>
      </c>
      <c r="D50" s="93">
        <v>155125</v>
      </c>
      <c r="E50" s="94">
        <f t="shared" si="2"/>
        <v>155125</v>
      </c>
      <c r="F50" s="93">
        <v>0</v>
      </c>
      <c r="G50" s="94">
        <f t="shared" si="0"/>
        <v>0</v>
      </c>
      <c r="H50" s="94">
        <f t="shared" si="1"/>
        <v>155125</v>
      </c>
      <c r="I50" s="95" t="s">
        <v>132</v>
      </c>
      <c r="J50" s="101" t="s">
        <v>223</v>
      </c>
      <c r="K50" s="97" t="s">
        <v>133</v>
      </c>
      <c r="L50" s="98" t="s">
        <v>134</v>
      </c>
      <c r="M50" s="72" t="s">
        <v>135</v>
      </c>
      <c r="N50" s="72" t="s">
        <v>224</v>
      </c>
    </row>
    <row r="51" spans="1:14" ht="38.25" x14ac:dyDescent="0.25">
      <c r="A51" s="92">
        <v>46</v>
      </c>
      <c r="B51" s="39" t="s">
        <v>225</v>
      </c>
      <c r="C51" s="33">
        <v>3</v>
      </c>
      <c r="D51" s="93">
        <v>15060.69</v>
      </c>
      <c r="E51" s="94">
        <f t="shared" si="2"/>
        <v>45182.07</v>
      </c>
      <c r="F51" s="93">
        <v>0</v>
      </c>
      <c r="G51" s="94">
        <f t="shared" si="0"/>
        <v>0</v>
      </c>
      <c r="H51" s="94">
        <f t="shared" si="1"/>
        <v>45182.07</v>
      </c>
      <c r="I51" s="95" t="s">
        <v>132</v>
      </c>
      <c r="J51" s="101" t="s">
        <v>226</v>
      </c>
      <c r="K51" s="97" t="s">
        <v>133</v>
      </c>
      <c r="L51" s="98" t="s">
        <v>134</v>
      </c>
      <c r="M51" s="72" t="s">
        <v>135</v>
      </c>
      <c r="N51" s="72" t="s">
        <v>227</v>
      </c>
    </row>
    <row r="52" spans="1:14" ht="38.25" x14ac:dyDescent="0.25">
      <c r="A52" s="92">
        <v>47</v>
      </c>
      <c r="B52" s="39" t="s">
        <v>53</v>
      </c>
      <c r="C52" s="33">
        <v>1</v>
      </c>
      <c r="D52" s="93">
        <f>722633.33</f>
        <v>722633.33</v>
      </c>
      <c r="E52" s="94">
        <f t="shared" si="2"/>
        <v>722633.33</v>
      </c>
      <c r="F52" s="93">
        <v>0</v>
      </c>
      <c r="G52" s="94">
        <f t="shared" si="0"/>
        <v>0</v>
      </c>
      <c r="H52" s="94">
        <f t="shared" si="1"/>
        <v>722633.33</v>
      </c>
      <c r="I52" s="95" t="s">
        <v>132</v>
      </c>
      <c r="J52" s="96" t="s">
        <v>8</v>
      </c>
      <c r="K52" s="97" t="s">
        <v>133</v>
      </c>
      <c r="L52" s="98" t="s">
        <v>134</v>
      </c>
      <c r="M52" s="72" t="s">
        <v>135</v>
      </c>
    </row>
    <row r="53" spans="1:14" ht="38.25" x14ac:dyDescent="0.25">
      <c r="A53" s="92">
        <v>48</v>
      </c>
      <c r="B53" s="39" t="s">
        <v>54</v>
      </c>
      <c r="C53" s="33">
        <v>14</v>
      </c>
      <c r="D53" s="93">
        <f>3750</f>
        <v>3750</v>
      </c>
      <c r="E53" s="94">
        <f t="shared" si="2"/>
        <v>52500</v>
      </c>
      <c r="F53" s="93">
        <v>0</v>
      </c>
      <c r="G53" s="94">
        <f t="shared" si="0"/>
        <v>0</v>
      </c>
      <c r="H53" s="94">
        <f t="shared" si="1"/>
        <v>52500</v>
      </c>
      <c r="I53" s="95" t="s">
        <v>132</v>
      </c>
      <c r="J53" s="96" t="s">
        <v>8</v>
      </c>
      <c r="K53" s="97" t="s">
        <v>133</v>
      </c>
      <c r="L53" s="98" t="s">
        <v>134</v>
      </c>
      <c r="M53" s="72" t="s">
        <v>135</v>
      </c>
    </row>
    <row r="54" spans="1:14" ht="38.25" x14ac:dyDescent="0.25">
      <c r="A54" s="92">
        <v>49</v>
      </c>
      <c r="B54" s="39" t="s">
        <v>228</v>
      </c>
      <c r="C54" s="33">
        <v>2</v>
      </c>
      <c r="D54" s="93">
        <v>334266</v>
      </c>
      <c r="E54" s="94">
        <f t="shared" si="2"/>
        <v>668532</v>
      </c>
      <c r="F54" s="93">
        <v>0</v>
      </c>
      <c r="G54" s="94">
        <f t="shared" si="0"/>
        <v>0</v>
      </c>
      <c r="H54" s="94">
        <f t="shared" si="1"/>
        <v>668532</v>
      </c>
      <c r="I54" s="95" t="s">
        <v>132</v>
      </c>
      <c r="J54" s="101" t="s">
        <v>229</v>
      </c>
      <c r="K54" s="97" t="s">
        <v>133</v>
      </c>
      <c r="L54" s="98" t="s">
        <v>134</v>
      </c>
      <c r="M54" s="72" t="s">
        <v>135</v>
      </c>
      <c r="N54" s="72" t="s">
        <v>230</v>
      </c>
    </row>
    <row r="55" spans="1:14" ht="38.25" x14ac:dyDescent="0.25">
      <c r="A55" s="92">
        <v>50</v>
      </c>
      <c r="B55" s="39" t="s">
        <v>231</v>
      </c>
      <c r="C55" s="33">
        <v>4</v>
      </c>
      <c r="D55" s="93">
        <v>144763.81</v>
      </c>
      <c r="E55" s="94">
        <f t="shared" si="2"/>
        <v>579055.24</v>
      </c>
      <c r="F55" s="93">
        <v>0</v>
      </c>
      <c r="G55" s="94">
        <f t="shared" si="0"/>
        <v>0</v>
      </c>
      <c r="H55" s="94">
        <f t="shared" si="1"/>
        <v>579055.24</v>
      </c>
      <c r="I55" s="95" t="s">
        <v>132</v>
      </c>
      <c r="J55" s="101" t="s">
        <v>232</v>
      </c>
      <c r="K55" s="97" t="s">
        <v>133</v>
      </c>
      <c r="L55" s="98" t="s">
        <v>134</v>
      </c>
      <c r="M55" s="72" t="s">
        <v>135</v>
      </c>
      <c r="N55" s="72" t="s">
        <v>233</v>
      </c>
    </row>
    <row r="56" spans="1:14" ht="38.25" x14ac:dyDescent="0.25">
      <c r="A56" s="92">
        <v>51</v>
      </c>
      <c r="B56" s="39" t="s">
        <v>234</v>
      </c>
      <c r="C56" s="33">
        <v>3</v>
      </c>
      <c r="D56" s="93">
        <v>69138.179999999993</v>
      </c>
      <c r="E56" s="94">
        <f t="shared" si="2"/>
        <v>207414.53999999998</v>
      </c>
      <c r="F56" s="93">
        <v>0</v>
      </c>
      <c r="G56" s="94">
        <f t="shared" si="0"/>
        <v>0</v>
      </c>
      <c r="H56" s="94">
        <f t="shared" si="1"/>
        <v>207414.53999999998</v>
      </c>
      <c r="I56" s="95" t="s">
        <v>132</v>
      </c>
      <c r="J56" s="101" t="s">
        <v>235</v>
      </c>
      <c r="K56" s="97" t="s">
        <v>133</v>
      </c>
      <c r="L56" s="98" t="s">
        <v>134</v>
      </c>
      <c r="M56" s="72" t="s">
        <v>135</v>
      </c>
      <c r="N56" s="72" t="s">
        <v>236</v>
      </c>
    </row>
    <row r="57" spans="1:14" ht="38.25" x14ac:dyDescent="0.25">
      <c r="A57" s="92">
        <v>52</v>
      </c>
      <c r="B57" s="39" t="s">
        <v>237</v>
      </c>
      <c r="C57" s="33">
        <v>3</v>
      </c>
      <c r="D57" s="93">
        <v>86828.37</v>
      </c>
      <c r="E57" s="94">
        <f t="shared" si="2"/>
        <v>260485.11</v>
      </c>
      <c r="F57" s="93">
        <v>0</v>
      </c>
      <c r="G57" s="94">
        <f t="shared" si="0"/>
        <v>0</v>
      </c>
      <c r="H57" s="94">
        <f t="shared" si="1"/>
        <v>260485.11</v>
      </c>
      <c r="I57" s="95" t="s">
        <v>132</v>
      </c>
      <c r="J57" s="101" t="s">
        <v>238</v>
      </c>
      <c r="K57" s="97" t="s">
        <v>133</v>
      </c>
      <c r="L57" s="98" t="s">
        <v>134</v>
      </c>
      <c r="M57" s="72" t="s">
        <v>135</v>
      </c>
      <c r="N57" s="72" t="s">
        <v>239</v>
      </c>
    </row>
    <row r="58" spans="1:14" ht="38.25" x14ac:dyDescent="0.25">
      <c r="A58" s="92">
        <v>53</v>
      </c>
      <c r="B58" s="39" t="s">
        <v>55</v>
      </c>
      <c r="C58" s="33">
        <v>2</v>
      </c>
      <c r="D58" s="93">
        <f>361500</f>
        <v>361500</v>
      </c>
      <c r="E58" s="94">
        <f t="shared" si="2"/>
        <v>723000</v>
      </c>
      <c r="F58" s="93">
        <v>0</v>
      </c>
      <c r="G58" s="94">
        <f t="shared" si="0"/>
        <v>0</v>
      </c>
      <c r="H58" s="94">
        <f t="shared" si="1"/>
        <v>723000</v>
      </c>
      <c r="I58" s="95" t="s">
        <v>132</v>
      </c>
      <c r="J58" s="96" t="s">
        <v>8</v>
      </c>
      <c r="K58" s="97" t="s">
        <v>133</v>
      </c>
      <c r="L58" s="98" t="s">
        <v>134</v>
      </c>
      <c r="M58" s="72" t="s">
        <v>135</v>
      </c>
    </row>
    <row r="59" spans="1:14" ht="38.25" x14ac:dyDescent="0.25">
      <c r="A59" s="92">
        <v>54</v>
      </c>
      <c r="B59" s="39" t="s">
        <v>240</v>
      </c>
      <c r="C59" s="33">
        <v>2</v>
      </c>
      <c r="D59" s="93">
        <v>58418.54</v>
      </c>
      <c r="E59" s="94">
        <f t="shared" si="2"/>
        <v>116837.08</v>
      </c>
      <c r="F59" s="93">
        <v>0</v>
      </c>
      <c r="G59" s="94">
        <f t="shared" si="0"/>
        <v>0</v>
      </c>
      <c r="H59" s="94">
        <f t="shared" si="1"/>
        <v>116837.08</v>
      </c>
      <c r="I59" s="95" t="s">
        <v>132</v>
      </c>
      <c r="J59" s="101" t="s">
        <v>241</v>
      </c>
      <c r="K59" s="97" t="s">
        <v>133</v>
      </c>
      <c r="L59" s="98" t="s">
        <v>134</v>
      </c>
      <c r="M59" s="72" t="s">
        <v>135</v>
      </c>
      <c r="N59" s="72" t="s">
        <v>242</v>
      </c>
    </row>
    <row r="60" spans="1:14" ht="38.25" x14ac:dyDescent="0.25">
      <c r="A60" s="92">
        <v>55</v>
      </c>
      <c r="B60" s="39" t="s">
        <v>56</v>
      </c>
      <c r="C60" s="33">
        <v>3</v>
      </c>
      <c r="D60" s="93">
        <f>36000</f>
        <v>36000</v>
      </c>
      <c r="E60" s="94">
        <f t="shared" si="2"/>
        <v>108000</v>
      </c>
      <c r="F60" s="93">
        <v>0</v>
      </c>
      <c r="G60" s="94">
        <f t="shared" si="0"/>
        <v>0</v>
      </c>
      <c r="H60" s="94">
        <f t="shared" si="1"/>
        <v>108000</v>
      </c>
      <c r="I60" s="95" t="s">
        <v>132</v>
      </c>
      <c r="J60" s="96" t="s">
        <v>8</v>
      </c>
      <c r="K60" s="97" t="s">
        <v>133</v>
      </c>
      <c r="L60" s="98" t="s">
        <v>134</v>
      </c>
      <c r="M60" s="72" t="s">
        <v>135</v>
      </c>
    </row>
    <row r="61" spans="1:14" ht="16.5" thickBot="1" x14ac:dyDescent="0.3">
      <c r="A61" s="104" t="s">
        <v>243</v>
      </c>
      <c r="B61" s="105"/>
      <c r="C61" s="105"/>
      <c r="D61" s="106"/>
      <c r="E61" s="107">
        <f>SUM(E6:E60)</f>
        <v>12324281.399999999</v>
      </c>
      <c r="F61" s="108"/>
      <c r="G61" s="107">
        <f>SUM(G6:G60)</f>
        <v>0</v>
      </c>
      <c r="H61" s="107">
        <f>SUM(H6:H60)</f>
        <v>12324281.399999999</v>
      </c>
      <c r="I61" s="108"/>
      <c r="J61" s="108"/>
      <c r="K61" s="108"/>
    </row>
    <row r="65" spans="1:5" x14ac:dyDescent="0.25">
      <c r="A65" s="51" t="s">
        <v>114</v>
      </c>
      <c r="B65" s="51"/>
      <c r="C65" s="52"/>
      <c r="D65" s="53"/>
      <c r="E65" s="50" t="s">
        <v>115</v>
      </c>
    </row>
    <row r="66" spans="1:5" x14ac:dyDescent="0.25">
      <c r="A66" s="56"/>
      <c r="B66" s="57"/>
      <c r="C66" s="58" t="s">
        <v>116</v>
      </c>
      <c r="D66" s="58"/>
      <c r="E66" s="50"/>
    </row>
    <row r="67" spans="1:5" x14ac:dyDescent="0.25">
      <c r="A67" s="56"/>
      <c r="B67" s="57"/>
      <c r="C67" s="59"/>
      <c r="D67" s="60"/>
      <c r="E67" s="50"/>
    </row>
    <row r="68" spans="1:5" x14ac:dyDescent="0.25">
      <c r="A68" s="61"/>
      <c r="B68" s="61"/>
      <c r="C68" s="59"/>
      <c r="D68" s="60"/>
      <c r="E68" s="50"/>
    </row>
    <row r="69" spans="1:5" x14ac:dyDescent="0.25">
      <c r="A69" s="51" t="s">
        <v>117</v>
      </c>
      <c r="B69" s="51"/>
      <c r="C69" s="58" t="s">
        <v>116</v>
      </c>
      <c r="D69" s="58"/>
      <c r="E69" s="50" t="s">
        <v>118</v>
      </c>
    </row>
    <row r="70" spans="1:5" x14ac:dyDescent="0.25">
      <c r="A70" s="62"/>
      <c r="B70" s="63" t="s">
        <v>119</v>
      </c>
      <c r="C70" s="59"/>
      <c r="D70" s="60"/>
      <c r="E70" s="50"/>
    </row>
    <row r="71" spans="1:5" x14ac:dyDescent="0.25">
      <c r="A71" s="56"/>
      <c r="B71" s="64"/>
      <c r="C71" s="59"/>
      <c r="D71" s="60"/>
      <c r="E71" s="50"/>
    </row>
    <row r="72" spans="1:5" x14ac:dyDescent="0.25">
      <c r="A72" s="56"/>
      <c r="B72" s="64"/>
      <c r="C72" s="59"/>
      <c r="D72" s="60"/>
      <c r="E72" s="50"/>
    </row>
    <row r="73" spans="1:5" x14ac:dyDescent="0.25">
      <c r="A73" s="65"/>
      <c r="B73" s="65"/>
      <c r="C73" s="66"/>
      <c r="D73" s="66"/>
      <c r="E73" s="66"/>
    </row>
  </sheetData>
  <mergeCells count="15">
    <mergeCell ref="A61:D61"/>
    <mergeCell ref="A65:B65"/>
    <mergeCell ref="C66:D66"/>
    <mergeCell ref="A68:B68"/>
    <mergeCell ref="A69:B69"/>
    <mergeCell ref="C69:D69"/>
    <mergeCell ref="A2:K2"/>
    <mergeCell ref="A3:A4"/>
    <mergeCell ref="B3:B4"/>
    <mergeCell ref="C3:E3"/>
    <mergeCell ref="F3:G3"/>
    <mergeCell ref="H3:H4"/>
    <mergeCell ref="I3:I4"/>
    <mergeCell ref="J3:J4"/>
    <mergeCell ref="K3:K4"/>
  </mergeCells>
  <dataValidations count="1">
    <dataValidation type="decimal" allowBlank="1" showInputMessage="1" showErrorMessage="1" sqref="F6:F60 C6:D60">
      <formula1>0</formula1>
      <formula2>10000000000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2024</vt:lpstr>
      <vt:lpstr>Расчет столовой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Былина Дарья Вячеславовна</dc:creator>
  <cp:lastModifiedBy>Былина Дарья Вячеславовна</cp:lastModifiedBy>
  <dcterms:created xsi:type="dcterms:W3CDTF">2023-06-22T11:31:16Z</dcterms:created>
  <dcterms:modified xsi:type="dcterms:W3CDTF">2023-06-22T11:32:36Z</dcterms:modified>
</cp:coreProperties>
</file>